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ix Sigma CD\IQR Data files Excel\"/>
    </mc:Choice>
  </mc:AlternateContent>
  <xr:revisionPtr revIDLastSave="0" documentId="13_ncr:1_{C78B47A7-399F-4FA4-BD3F-1BE9007496C6}" xr6:coauthVersionLast="47" xr6:coauthVersionMax="47" xr10:uidLastSave="{00000000-0000-0000-0000-000000000000}"/>
  <bookViews>
    <workbookView xWindow="-98" yWindow="-98" windowWidth="20715" windowHeight="13155" firstSheet="4" activeTab="4" xr2:uid="{00000000-000D-0000-FFFF-FFFF00000000}"/>
  </bookViews>
  <sheets>
    <sheet name="Dataxl1" sheetId="1" state="hidden" r:id="rId1"/>
    <sheet name="Dataxl1 (2)" sheetId="2" state="hidden" r:id="rId2"/>
    <sheet name="Dataxl1 (3)" sheetId="3" state="hidden" r:id="rId3"/>
    <sheet name="Sheet1" sheetId="4" r:id="rId4"/>
    <sheet name="Data" sheetId="9" r:id="rId5"/>
  </sheets>
  <definedNames>
    <definedName name="__out1">#REF!</definedName>
    <definedName name="_out1">#REF!</definedName>
    <definedName name="_per25">#REF!</definedName>
    <definedName name="_per75">#REF!</definedName>
    <definedName name="_rng1">#REF!</definedName>
    <definedName name="_rng3">#REF!</definedName>
    <definedName name="_rng332">#REF!</definedName>
    <definedName name="_rng6">#REF!</definedName>
    <definedName name="_rng7">#REF!</definedName>
    <definedName name="_rng8">#REF!</definedName>
    <definedName name="_rng9">#REF!</definedName>
    <definedName name="ADrng1">#REF!</definedName>
    <definedName name="axismax">#REF!</definedName>
    <definedName name="cell2">#REF!</definedName>
    <definedName name="chartrng1">#REF!</definedName>
    <definedName name="chartrngxl">#REF!</definedName>
    <definedName name="count">#REF!</definedName>
    <definedName name="data4">#REF!</definedName>
    <definedName name="endrange">#REF!</definedName>
    <definedName name="endxlrnge">#REF!</definedName>
    <definedName name="max">#REF!</definedName>
    <definedName name="maxy">#REF!</definedName>
    <definedName name="Mediana">#REF!</definedName>
    <definedName name="min">#REF!</definedName>
    <definedName name="miny">#REF!</definedName>
    <definedName name="mwtst">#REF!</definedName>
    <definedName name="per25a">#REF!</definedName>
    <definedName name="per75a">#REF!</definedName>
    <definedName name="rangetocheck">#REF!</definedName>
    <definedName name="rng">#REF!</definedName>
    <definedName name="rng31xl">#REF!</definedName>
    <definedName name="rng332xl">#REF!</definedName>
    <definedName name="rnga">#REF!</definedName>
    <definedName name="rngbin">#REF!</definedName>
    <definedName name="rngbin1">#REF!</definedName>
    <definedName name="rngc">#REF!</definedName>
    <definedName name="rngd">#REF!</definedName>
    <definedName name="rnge">#REF!</definedName>
    <definedName name="rngend">#REF!</definedName>
    <definedName name="rngforbins">#REF!</definedName>
    <definedName name="rngforcopy">#REF!</definedName>
    <definedName name="rngforcount">#REF!</definedName>
    <definedName name="rngforcount1">#REF!</definedName>
    <definedName name="rngformean">#REF!</definedName>
    <definedName name="rngforpivot">#REF!</definedName>
    <definedName name="rngg">#REF!</definedName>
    <definedName name="rngg1">#REF!</definedName>
    <definedName name="rngh">#REF!</definedName>
    <definedName name="rngj">#REF!</definedName>
    <definedName name="rngM">#REF!</definedName>
    <definedName name="rngmax">#REF!</definedName>
    <definedName name="rngmin">#REF!</definedName>
    <definedName name="rngN">#REF!</definedName>
    <definedName name="rngnew">#REF!</definedName>
    <definedName name="rngnew1">#REF!</definedName>
    <definedName name="rngnext">#REF!</definedName>
    <definedName name="rngper">#REF!</definedName>
    <definedName name="rngstat">#REF!</definedName>
    <definedName name="rngstat1">#REF!</definedName>
    <definedName name="rngt">#REF!</definedName>
    <definedName name="rngtoc">#REF!</definedName>
    <definedName name="Rngtocheck">#REF!</definedName>
    <definedName name="rngtolook1">#REF!</definedName>
    <definedName name="rngtrue">#REF!</definedName>
    <definedName name="rngttst">#REF!</definedName>
    <definedName name="rngvar">#REF!</definedName>
    <definedName name="rngxl12">#REF!</definedName>
    <definedName name="rngxl13">#REF!</definedName>
    <definedName name="rngxl14">#REF!</definedName>
    <definedName name="rngxl3">#REF!</definedName>
    <definedName name="rngxl4">#REF!</definedName>
    <definedName name="rngxl5">#REF!</definedName>
    <definedName name="rngxl6">#REF!</definedName>
    <definedName name="xaxis">#REF!</definedName>
    <definedName name="xlrng">#REF!</definedName>
    <definedName name="xlrngbin">#REF!</definedName>
    <definedName name="xlrngbin1">#REF!</definedName>
    <definedName name="xlrngforbins">#REF!</definedName>
    <definedName name="xlrngg">#REF!</definedName>
    <definedName name="xlrngM">#REF!</definedName>
    <definedName name="xlrngN">#REF!</definedName>
    <definedName name="xlrngnew1">#REF!</definedName>
    <definedName name="xlrngnext">#REF!</definedName>
    <definedName name="xlrngtolook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" i="3" l="1"/>
  <c r="L2" i="3"/>
  <c r="IS2" i="3"/>
  <c r="Z3" i="3"/>
  <c r="Z1" i="3" s="1"/>
  <c r="Z4" i="3"/>
  <c r="IS4" i="3"/>
  <c r="D5" i="3"/>
  <c r="F5" i="3"/>
  <c r="D4" i="3" s="1"/>
  <c r="K6" i="3"/>
  <c r="D7" i="3"/>
  <c r="E8" i="3"/>
  <c r="I8" i="3"/>
  <c r="C12" i="3"/>
  <c r="C13" i="3"/>
  <c r="C14" i="3"/>
  <c r="J15" i="3"/>
  <c r="F20" i="3"/>
  <c r="B1" i="2"/>
  <c r="Z1" i="2"/>
  <c r="L2" i="2"/>
  <c r="IS2" i="2"/>
  <c r="Z3" i="2"/>
  <c r="Z4" i="2"/>
  <c r="IS4" i="2"/>
  <c r="D5" i="2"/>
  <c r="F5" i="2"/>
  <c r="D4" i="2" s="1"/>
  <c r="K6" i="2"/>
  <c r="D7" i="2"/>
  <c r="E8" i="2"/>
  <c r="I8" i="2"/>
  <c r="C12" i="2"/>
  <c r="C13" i="2"/>
  <c r="C14" i="2"/>
  <c r="J15" i="2"/>
  <c r="F20" i="2"/>
  <c r="B1" i="1"/>
  <c r="B2" i="1"/>
  <c r="L2" i="1"/>
  <c r="IS2" i="1"/>
  <c r="Z3" i="1"/>
  <c r="Z1" i="1" s="1"/>
  <c r="Z4" i="1"/>
  <c r="IS4" i="1"/>
  <c r="D5" i="1"/>
  <c r="F5" i="1"/>
  <c r="D4" i="1" s="1"/>
  <c r="K6" i="1"/>
  <c r="D7" i="1"/>
  <c r="E8" i="1"/>
  <c r="I8" i="1"/>
  <c r="C12" i="1"/>
  <c r="C13" i="1"/>
  <c r="C14" i="1"/>
  <c r="J15" i="1"/>
  <c r="F20" i="1"/>
  <c r="F23" i="3" l="1"/>
  <c r="J1" i="3"/>
  <c r="F23" i="1"/>
  <c r="J1" i="1"/>
  <c r="F23" i="2"/>
  <c r="J1" i="2"/>
</calcChain>
</file>

<file path=xl/sharedStrings.xml><?xml version="1.0" encoding="utf-8"?>
<sst xmlns="http://schemas.openxmlformats.org/spreadsheetml/2006/main" count="200" uniqueCount="78">
  <si>
    <t>Strength</t>
  </si>
  <si>
    <t>bins</t>
  </si>
  <si>
    <t>Bins</t>
  </si>
  <si>
    <t>A-Squared = 0.268725</t>
  </si>
  <si>
    <t>P-value = 0.6702</t>
  </si>
  <si>
    <t>Count = 60</t>
  </si>
  <si>
    <t>Mean = 28.095</t>
  </si>
  <si>
    <t>Stdev = 5.2821</t>
  </si>
  <si>
    <t>Minimum = 15.2</t>
  </si>
  <si>
    <t>25th Percentile (Q1) = 24.125</t>
  </si>
  <si>
    <t>50th Percentile (Median) = 28.350</t>
  </si>
  <si>
    <t>75th Percentile (Q3) = 32.200</t>
  </si>
  <si>
    <t>Maximum = 38.4</t>
  </si>
  <si>
    <t>95% CI Mean = 26.730 to 29.460</t>
  </si>
  <si>
    <t>95% CI Sigma = 4.4773 to 6.4424</t>
  </si>
  <si>
    <t>Anderson-Darling Normality Test:</t>
  </si>
  <si>
    <t>Count = 60
Mean = 28.095
Stdev = 5.2821
Minimum = 15.2
25th Percentile (Q1) = 24.125
50th Percentile (Median) = 28.350
75th Percentile (Q3) = 32.200
Maximum = 38.4</t>
  </si>
  <si>
    <t>95% CI Mean = 26.730 to 29.460
95% CI Sigma = 4.4773 to 6.4424
Anderson-Darling Normality Test:
A-Squared = 0.268725
P-value = 0.6702</t>
  </si>
  <si>
    <t>Height</t>
  </si>
  <si>
    <t>M/W</t>
  </si>
  <si>
    <t>M</t>
  </si>
  <si>
    <t>W</t>
  </si>
  <si>
    <t>Flow</t>
  </si>
  <si>
    <t>Acid Concentration</t>
  </si>
  <si>
    <t>Mean</t>
  </si>
  <si>
    <t>Current source</t>
  </si>
  <si>
    <t>New Source</t>
  </si>
  <si>
    <t>t-Test: Two-Sample Assuming Equal Variances</t>
  </si>
  <si>
    <t>Variance</t>
  </si>
  <si>
    <t>Observations</t>
  </si>
  <si>
    <t>Pooled Variance</t>
  </si>
  <si>
    <t>Hypothesized Mean Difference</t>
  </si>
  <si>
    <t>df</t>
  </si>
  <si>
    <t>t Stat</t>
  </si>
  <si>
    <t>P(T&lt;=t) one-tail</t>
  </si>
  <si>
    <t>t Critical one-tail</t>
  </si>
  <si>
    <t>P(T&lt;=t) two-tail</t>
  </si>
  <si>
    <t>t Critical two-tail</t>
  </si>
  <si>
    <t>Lab1</t>
  </si>
  <si>
    <t>Lab2</t>
  </si>
  <si>
    <t>A</t>
  </si>
  <si>
    <t>B</t>
  </si>
  <si>
    <t>C</t>
  </si>
  <si>
    <t>Total</t>
  </si>
  <si>
    <t xml:space="preserve">Number defective </t>
  </si>
  <si>
    <t>Defect free</t>
  </si>
  <si>
    <t>D</t>
  </si>
  <si>
    <t>B: Magnesium %</t>
  </si>
  <si>
    <t>Cu--&gt;</t>
  </si>
  <si>
    <t>Wear</t>
  </si>
  <si>
    <t>Supplier</t>
  </si>
  <si>
    <t>Micrometer</t>
  </si>
  <si>
    <t>Vernier</t>
  </si>
  <si>
    <t>Temp&gt;</t>
  </si>
  <si>
    <t>Yield</t>
  </si>
  <si>
    <t>Flatness Before</t>
  </si>
  <si>
    <t>Flatness After</t>
  </si>
  <si>
    <t>Production</t>
  </si>
  <si>
    <t>Thickness of Steel plate in mm</t>
  </si>
  <si>
    <t>% ingredient</t>
  </si>
  <si>
    <t>Mean hardness</t>
  </si>
  <si>
    <t>A1</t>
  </si>
  <si>
    <t>A2</t>
  </si>
  <si>
    <t>B1</t>
  </si>
  <si>
    <t>B2</t>
  </si>
  <si>
    <r>
      <t>X</t>
    </r>
    <r>
      <rPr>
        <vertAlign val="subscript"/>
        <sz val="16"/>
        <color indexed="18"/>
        <rFont val="Arial"/>
        <family val="2"/>
      </rPr>
      <t>1</t>
    </r>
  </si>
  <si>
    <r>
      <t>X</t>
    </r>
    <r>
      <rPr>
        <vertAlign val="subscript"/>
        <sz val="16"/>
        <color indexed="18"/>
        <rFont val="Arial"/>
        <family val="2"/>
      </rPr>
      <t>2</t>
    </r>
  </si>
  <si>
    <t>Time Improved</t>
  </si>
  <si>
    <t>Admit Time</t>
  </si>
  <si>
    <t>New source</t>
  </si>
  <si>
    <t>Current Source</t>
  </si>
  <si>
    <t>Week</t>
  </si>
  <si>
    <t>sales (Rs Cr)</t>
  </si>
  <si>
    <t>Payment Days</t>
  </si>
  <si>
    <t>Yield per acre</t>
  </si>
  <si>
    <t>Samplle</t>
  </si>
  <si>
    <t>KmPL</t>
  </si>
  <si>
    <t>Volume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</si>
</sst>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00"/>
    <numFmt numFmtId="166" formatCode="0.0"/>
  </numFmts>
  <fonts count="24" x14ac:knownFonts="1">
    <font>
      <sz val="10"/>
      <name val="Arial"/>
    </font>
    <font>
      <b/>
      <sz val="10"/>
      <name val="Arial"/>
      <family val="2"/>
    </font>
    <font>
      <sz val="12"/>
      <name val="Arial"/>
      <family val="2"/>
    </font>
    <font>
      <sz val="14"/>
      <color indexed="8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i/>
      <sz val="10"/>
      <name val="Arial"/>
      <family val="2"/>
    </font>
    <font>
      <b/>
      <sz val="16"/>
      <name val="Arial"/>
      <family val="2"/>
    </font>
    <font>
      <b/>
      <sz val="14"/>
      <color indexed="60"/>
      <name val="Arial"/>
      <family val="2"/>
    </font>
    <font>
      <b/>
      <i/>
      <sz val="14"/>
      <name val="Arial"/>
      <family val="2"/>
    </font>
    <font>
      <b/>
      <sz val="14"/>
      <color indexed="17"/>
      <name val="Arial"/>
      <family val="2"/>
    </font>
    <font>
      <b/>
      <sz val="14"/>
      <color indexed="16"/>
      <name val="Arial"/>
      <family val="2"/>
    </font>
    <font>
      <sz val="16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indexed="18"/>
      <name val="Arial"/>
      <family val="2"/>
    </font>
    <font>
      <sz val="14"/>
      <color indexed="18"/>
      <name val="Arial"/>
      <family val="2"/>
    </font>
    <font>
      <sz val="16"/>
      <color indexed="18"/>
      <name val="Arial"/>
      <family val="2"/>
    </font>
    <font>
      <vertAlign val="subscript"/>
      <sz val="16"/>
      <color indexed="18"/>
      <name val="Arial"/>
      <family val="2"/>
    </font>
    <font>
      <sz val="10"/>
      <color indexed="18"/>
      <name val="Arial"/>
      <family val="2"/>
    </font>
    <font>
      <sz val="12"/>
      <color indexed="18"/>
      <name val="Arial"/>
      <family val="2"/>
    </font>
    <font>
      <b/>
      <sz val="12"/>
      <color indexed="18"/>
      <name val="Arial"/>
      <family val="2"/>
    </font>
    <font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3">
    <xf numFmtId="0" fontId="0" fillId="0" borderId="0" xfId="0"/>
    <xf numFmtId="166" fontId="0" fillId="0" borderId="0" xfId="0" applyNumberFormat="1"/>
    <xf numFmtId="0" fontId="2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0" xfId="0" applyFont="1"/>
    <xf numFmtId="164" fontId="0" fillId="0" borderId="0" xfId="0" applyNumberFormat="1"/>
    <xf numFmtId="165" fontId="0" fillId="0" borderId="0" xfId="0" applyNumberFormat="1"/>
    <xf numFmtId="1" fontId="0" fillId="0" borderId="0" xfId="0" applyNumberFormat="1"/>
    <xf numFmtId="164" fontId="1" fillId="0" borderId="0" xfId="0" applyNumberFormat="1" applyFont="1"/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/>
    </xf>
    <xf numFmtId="166" fontId="2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65" fontId="4" fillId="0" borderId="1" xfId="0" applyNumberFormat="1" applyFont="1" applyBorder="1" applyAlignment="1">
      <alignment horizontal="center"/>
    </xf>
    <xf numFmtId="0" fontId="0" fillId="0" borderId="2" xfId="0" applyBorder="1"/>
    <xf numFmtId="0" fontId="6" fillId="0" borderId="3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vertical="center"/>
    </xf>
    <xf numFmtId="0" fontId="10" fillId="3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0" fontId="12" fillId="0" borderId="0" xfId="0" applyFont="1" applyAlignment="1">
      <alignment horizontal="center"/>
    </xf>
    <xf numFmtId="165" fontId="2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166" fontId="9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66" fontId="2" fillId="0" borderId="1" xfId="0" applyNumberFormat="1" applyFont="1" applyBorder="1"/>
    <xf numFmtId="0" fontId="13" fillId="0" borderId="1" xfId="0" applyFont="1" applyBorder="1"/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/>
    </xf>
    <xf numFmtId="2" fontId="15" fillId="0" borderId="1" xfId="0" applyNumberFormat="1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6" fillId="0" borderId="1" xfId="0" applyFont="1" applyBorder="1" applyAlignment="1">
      <alignment wrapText="1"/>
    </xf>
    <xf numFmtId="0" fontId="16" fillId="0" borderId="1" xfId="0" applyFont="1" applyBorder="1" applyAlignment="1">
      <alignment horizontal="center" wrapText="1"/>
    </xf>
    <xf numFmtId="0" fontId="17" fillId="0" borderId="1" xfId="0" applyFont="1" applyBorder="1" applyAlignment="1">
      <alignment horizontal="center"/>
    </xf>
    <xf numFmtId="0" fontId="17" fillId="0" borderId="1" xfId="0" applyFont="1" applyBorder="1" applyAlignment="1">
      <alignment horizontal="center" wrapText="1"/>
    </xf>
    <xf numFmtId="0" fontId="18" fillId="0" borderId="1" xfId="0" applyFont="1" applyBorder="1" applyAlignment="1">
      <alignment horizontal="center"/>
    </xf>
    <xf numFmtId="0" fontId="20" fillId="0" borderId="0" xfId="0" applyFont="1"/>
    <xf numFmtId="0" fontId="18" fillId="0" borderId="4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17" fillId="0" borderId="4" xfId="0" applyFont="1" applyBorder="1" applyAlignment="1">
      <alignment horizontal="center"/>
    </xf>
    <xf numFmtId="0" fontId="17" fillId="2" borderId="1" xfId="0" applyFont="1" applyFill="1" applyBorder="1"/>
    <xf numFmtId="165" fontId="15" fillId="0" borderId="1" xfId="0" applyNumberFormat="1" applyFont="1" applyBorder="1"/>
    <xf numFmtId="0" fontId="21" fillId="0" borderId="1" xfId="0" applyFont="1" applyBorder="1"/>
    <xf numFmtId="165" fontId="2" fillId="0" borderId="0" xfId="0" applyNumberFormat="1" applyFont="1"/>
    <xf numFmtId="0" fontId="16" fillId="0" borderId="1" xfId="0" applyFont="1" applyBorder="1" applyAlignment="1">
      <alignment horizontal="center"/>
    </xf>
    <xf numFmtId="0" fontId="11" fillId="3" borderId="5" xfId="0" applyFont="1" applyFill="1" applyBorder="1" applyAlignment="1">
      <alignment horizontal="center" textRotation="90"/>
    </xf>
    <xf numFmtId="0" fontId="11" fillId="3" borderId="6" xfId="0" applyFont="1" applyFill="1" applyBorder="1" applyAlignment="1">
      <alignment horizontal="center" textRotation="90"/>
    </xf>
    <xf numFmtId="0" fontId="11" fillId="3" borderId="7" xfId="0" applyFont="1" applyFill="1" applyBorder="1" applyAlignment="1">
      <alignment horizontal="center" textRotation="90"/>
    </xf>
    <xf numFmtId="0" fontId="11" fillId="3" borderId="5" xfId="0" applyFont="1" applyFill="1" applyBorder="1" applyAlignment="1">
      <alignment horizontal="center" vertical="top"/>
    </xf>
    <xf numFmtId="0" fontId="11" fillId="3" borderId="7" xfId="0" applyFont="1" applyFill="1" applyBorder="1" applyAlignment="1">
      <alignment horizontal="center" vertical="top"/>
    </xf>
    <xf numFmtId="0" fontId="2" fillId="0" borderId="8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/>
    </xf>
    <xf numFmtId="0" fontId="22" fillId="0" borderId="1" xfId="0" applyFont="1" applyBorder="1" applyAlignment="1">
      <alignment horizontal="center"/>
    </xf>
    <xf numFmtId="0" fontId="22" fillId="0" borderId="1" xfId="0" applyFont="1" applyBorder="1" applyAlignment="1">
      <alignment horizontal="center" wrapText="1"/>
    </xf>
    <xf numFmtId="166" fontId="23" fillId="0" borderId="1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S102"/>
  <sheetViews>
    <sheetView workbookViewId="0">
      <selection activeCell="K7" sqref="K7"/>
    </sheetView>
  </sheetViews>
  <sheetFormatPr defaultRowHeight="12.75" x14ac:dyDescent="0.35"/>
  <sheetData>
    <row r="1" spans="1:253" ht="15" x14ac:dyDescent="0.4">
      <c r="A1" s="3" t="s">
        <v>1</v>
      </c>
      <c r="B1" t="e">
        <f>AVERAGE(rngforcount)</f>
        <v>#REF!</v>
      </c>
      <c r="D1">
        <v>60</v>
      </c>
      <c r="G1" t="s">
        <v>2</v>
      </c>
      <c r="J1" t="e">
        <f>SUM(rng + D4)</f>
        <v>#REF!</v>
      </c>
      <c r="P1" s="1">
        <v>15.2</v>
      </c>
      <c r="Q1">
        <v>2</v>
      </c>
      <c r="Z1" t="e">
        <f>SUM(Z3/Z2)</f>
        <v>#REF!</v>
      </c>
      <c r="IS1">
        <v>59</v>
      </c>
    </row>
    <row r="2" spans="1:253" ht="15" x14ac:dyDescent="0.4">
      <c r="A2" s="4">
        <v>15.2</v>
      </c>
      <c r="B2" t="e">
        <f>STDEV(rngforcount)</f>
        <v>#REF!</v>
      </c>
      <c r="F2">
        <v>15.2</v>
      </c>
      <c r="G2">
        <v>15.2</v>
      </c>
      <c r="H2">
        <v>2</v>
      </c>
      <c r="K2">
        <v>38.42319999999998</v>
      </c>
      <c r="L2" t="e">
        <f>SUM(rngg1-G2)/100</f>
        <v>#REF!</v>
      </c>
      <c r="M2" s="1">
        <v>15.2</v>
      </c>
      <c r="N2">
        <v>0.53461188270966753</v>
      </c>
      <c r="P2" s="1">
        <v>17.522320000000001</v>
      </c>
      <c r="Q2">
        <v>1</v>
      </c>
      <c r="Z2" s="8">
        <v>60</v>
      </c>
      <c r="IS2">
        <f>((1-(Z30/100))/2)</f>
        <v>2.5000000000000022E-2</v>
      </c>
    </row>
    <row r="3" spans="1:253" ht="15" x14ac:dyDescent="0.4">
      <c r="A3" s="4">
        <v>17.3</v>
      </c>
      <c r="D3">
        <v>9</v>
      </c>
      <c r="F3">
        <v>38.4</v>
      </c>
      <c r="G3">
        <v>17.522320000000001</v>
      </c>
      <c r="H3">
        <v>1</v>
      </c>
      <c r="M3" s="1">
        <v>15.432231999999999</v>
      </c>
      <c r="N3">
        <v>0.5946100700679342</v>
      </c>
      <c r="P3" s="1">
        <v>19.844639999999998</v>
      </c>
      <c r="Q3">
        <v>5</v>
      </c>
      <c r="Z3" t="e">
        <f>SUM(rngforcount)</f>
        <v>#REF!</v>
      </c>
    </row>
    <row r="4" spans="1:253" ht="15" x14ac:dyDescent="0.4">
      <c r="A4" s="4">
        <v>18.600000000000001</v>
      </c>
      <c r="D4">
        <f>(SUM(F5/D3))*1.001</f>
        <v>2.5803555555555548</v>
      </c>
      <c r="F4">
        <v>60</v>
      </c>
      <c r="G4">
        <v>19.844639999999998</v>
      </c>
      <c r="H4">
        <v>5</v>
      </c>
      <c r="M4" s="1">
        <v>15.664463999999999</v>
      </c>
      <c r="N4">
        <v>0.66006458274433288</v>
      </c>
      <c r="P4" s="1">
        <v>22.166959999999996</v>
      </c>
      <c r="Q4">
        <v>7</v>
      </c>
      <c r="Z4" s="6" t="e">
        <f>STDEV(rngforcount)</f>
        <v>#REF!</v>
      </c>
      <c r="IS4">
        <f>(Z30/100)+(1-(Z30/100))/2</f>
        <v>0.97499999999999998</v>
      </c>
    </row>
    <row r="5" spans="1:253" ht="15" x14ac:dyDescent="0.4">
      <c r="A5" s="4">
        <v>20.6</v>
      </c>
      <c r="D5">
        <f>SUM(D3-1)</f>
        <v>8</v>
      </c>
      <c r="F5">
        <f>SUM(F3-F2)</f>
        <v>23.2</v>
      </c>
      <c r="G5">
        <v>22.166959999999996</v>
      </c>
      <c r="H5">
        <v>7</v>
      </c>
      <c r="M5" s="1">
        <v>15.896695999999999</v>
      </c>
      <c r="N5">
        <v>0.73130933746637161</v>
      </c>
      <c r="P5" s="1">
        <v>24.489279999999994</v>
      </c>
      <c r="Q5">
        <v>8</v>
      </c>
      <c r="Z5" s="7">
        <v>28.094999999999999</v>
      </c>
    </row>
    <row r="6" spans="1:253" ht="15" x14ac:dyDescent="0.4">
      <c r="A6" s="4">
        <v>21.2</v>
      </c>
      <c r="G6">
        <v>24.489279999999994</v>
      </c>
      <c r="H6">
        <v>8</v>
      </c>
      <c r="K6" t="e">
        <f>MAX(_rng1, rngN)</f>
        <v>#REF!</v>
      </c>
      <c r="M6" s="1">
        <v>16.128927999999998</v>
      </c>
      <c r="N6">
        <v>0.80867929680193296</v>
      </c>
      <c r="P6" s="1">
        <v>26.811599999999991</v>
      </c>
      <c r="Q6">
        <v>11</v>
      </c>
      <c r="Z6" s="7">
        <v>15.2</v>
      </c>
    </row>
    <row r="7" spans="1:253" ht="15" x14ac:dyDescent="0.4">
      <c r="A7" s="4">
        <v>21.3</v>
      </c>
      <c r="D7">
        <f>(D3-1)</f>
        <v>8</v>
      </c>
      <c r="G7">
        <v>26.811599999999991</v>
      </c>
      <c r="H7">
        <v>11</v>
      </c>
      <c r="K7">
        <v>12.1</v>
      </c>
      <c r="M7" s="1">
        <v>16.361159999999998</v>
      </c>
      <c r="N7">
        <v>0.89250785871998561</v>
      </c>
      <c r="P7" s="1">
        <v>29.133919999999989</v>
      </c>
      <c r="Q7">
        <v>11</v>
      </c>
      <c r="Z7" s="7">
        <v>24.125</v>
      </c>
    </row>
    <row r="8" spans="1:253" ht="15" x14ac:dyDescent="0.4">
      <c r="A8" s="4">
        <v>21.8</v>
      </c>
      <c r="E8">
        <f>ABS(SUM(F3-G2))</f>
        <v>23.2</v>
      </c>
      <c r="G8">
        <v>29.133919999999989</v>
      </c>
      <c r="H8">
        <v>11</v>
      </c>
      <c r="I8">
        <f>ABS(SUM(F3-G2))</f>
        <v>23.2</v>
      </c>
      <c r="M8" s="1">
        <v>16.593391999999998</v>
      </c>
      <c r="N8">
        <v>0.98312398330810058</v>
      </c>
      <c r="P8" s="1">
        <v>31.456239999999987</v>
      </c>
      <c r="Q8">
        <v>5</v>
      </c>
      <c r="Z8" s="7">
        <v>28.35</v>
      </c>
    </row>
    <row r="9" spans="1:253" ht="15" x14ac:dyDescent="0.4">
      <c r="A9" s="4">
        <v>21.9</v>
      </c>
      <c r="G9">
        <v>31.456239999999987</v>
      </c>
      <c r="H9">
        <v>5</v>
      </c>
      <c r="M9" s="1">
        <v>16.825623999999998</v>
      </c>
      <c r="N9">
        <v>1.0808490638493187</v>
      </c>
      <c r="P9" s="1">
        <v>33.778559999999985</v>
      </c>
      <c r="Q9">
        <v>5</v>
      </c>
      <c r="Z9" s="7">
        <v>32.200000000000003</v>
      </c>
    </row>
    <row r="10" spans="1:253" ht="15" x14ac:dyDescent="0.4">
      <c r="A10" s="4">
        <v>22.2</v>
      </c>
      <c r="G10">
        <v>33.778559999999985</v>
      </c>
      <c r="H10">
        <v>5</v>
      </c>
      <c r="M10" s="1">
        <v>17.057855999999997</v>
      </c>
      <c r="N10">
        <v>1.1859935538424953</v>
      </c>
      <c r="P10" s="1">
        <v>36.100879999999982</v>
      </c>
      <c r="Q10">
        <v>5</v>
      </c>
      <c r="Z10">
        <v>15.2</v>
      </c>
    </row>
    <row r="11" spans="1:253" ht="15" x14ac:dyDescent="0.4">
      <c r="A11" s="4">
        <v>22.7</v>
      </c>
      <c r="G11">
        <v>36.100879999999982</v>
      </c>
      <c r="H11">
        <v>5</v>
      </c>
      <c r="M11" s="1">
        <v>17.290087999999997</v>
      </c>
      <c r="N11">
        <v>1.2988533661977226</v>
      </c>
      <c r="P11" s="1">
        <v>38.42319999999998</v>
      </c>
      <c r="Z11">
        <v>38.4</v>
      </c>
    </row>
    <row r="12" spans="1:253" ht="15" x14ac:dyDescent="0.4">
      <c r="A12" s="4">
        <v>23</v>
      </c>
      <c r="C12">
        <f>G3-G2</f>
        <v>2.3223200000000013</v>
      </c>
      <c r="G12">
        <v>38.42319999999998</v>
      </c>
      <c r="M12" s="1">
        <v>17.522319999999997</v>
      </c>
      <c r="N12">
        <v>1.4197060656942602</v>
      </c>
      <c r="Z12" s="6">
        <v>4.4773081036830238</v>
      </c>
    </row>
    <row r="13" spans="1:253" ht="15" x14ac:dyDescent="0.4">
      <c r="A13" s="4">
        <v>23.5</v>
      </c>
      <c r="C13" t="e">
        <f>SUM(chartrng1)</f>
        <v>#REF!</v>
      </c>
      <c r="M13" s="1">
        <v>17.754551999999997</v>
      </c>
      <c r="N13">
        <v>1.5488068807852255</v>
      </c>
      <c r="Z13" s="6">
        <v>6.4424048228948365</v>
      </c>
    </row>
    <row r="14" spans="1:253" ht="15" x14ac:dyDescent="0.4">
      <c r="A14" s="4">
        <v>23.6</v>
      </c>
      <c r="C14" t="e">
        <f>(rngnext)</f>
        <v>#REF!</v>
      </c>
      <c r="M14" s="1">
        <v>17.986783999999997</v>
      </c>
      <c r="N14">
        <v>1.6863845658940315</v>
      </c>
      <c r="Z14" s="7">
        <v>26.730481536045581</v>
      </c>
    </row>
    <row r="15" spans="1:253" ht="15" x14ac:dyDescent="0.4">
      <c r="A15" s="4">
        <v>23.9</v>
      </c>
      <c r="J15" t="e">
        <f>SUM(_rng1)</f>
        <v>#REF!</v>
      </c>
      <c r="M15" s="1">
        <v>18.219015999999996</v>
      </c>
      <c r="N15">
        <v>1.8326371503864403</v>
      </c>
      <c r="Z15" s="7">
        <v>29.45951846395441</v>
      </c>
    </row>
    <row r="16" spans="1:253" ht="15" x14ac:dyDescent="0.4">
      <c r="A16" s="4">
        <v>24</v>
      </c>
      <c r="M16" s="1">
        <v>18.451247999999996</v>
      </c>
      <c r="N16">
        <v>1.9877276153256649</v>
      </c>
    </row>
    <row r="17" spans="1:26" ht="15" x14ac:dyDescent="0.4">
      <c r="A17" s="4">
        <v>24.5</v>
      </c>
      <c r="M17" s="1">
        <v>18.683479999999996</v>
      </c>
      <c r="N17">
        <v>2.1517795438263043</v>
      </c>
    </row>
    <row r="18" spans="1:26" ht="15" x14ac:dyDescent="0.4">
      <c r="A18" s="4">
        <v>24.6</v>
      </c>
      <c r="M18" s="1">
        <v>18.915711999999996</v>
      </c>
      <c r="N18">
        <v>2.3248727952114838</v>
      </c>
    </row>
    <row r="19" spans="1:26" ht="15" x14ac:dyDescent="0.4">
      <c r="A19" s="4">
        <v>24.8</v>
      </c>
      <c r="M19" s="1">
        <v>19.147943999999995</v>
      </c>
      <c r="N19">
        <v>2.5070392571389828</v>
      </c>
    </row>
    <row r="20" spans="1:26" ht="15" x14ac:dyDescent="0.4">
      <c r="A20" s="4">
        <v>25</v>
      </c>
      <c r="F20" t="e">
        <f>SUM(endrange-A2)</f>
        <v>#REF!</v>
      </c>
      <c r="M20" s="1">
        <v>19.380175999999995</v>
      </c>
      <c r="N20">
        <v>2.698258733288132</v>
      </c>
    </row>
    <row r="21" spans="1:26" ht="15" x14ac:dyDescent="0.4">
      <c r="A21" s="4">
        <v>25.4</v>
      </c>
      <c r="F21">
        <v>38.42319999999998</v>
      </c>
      <c r="M21" s="1">
        <v>19.612407999999995</v>
      </c>
      <c r="N21">
        <v>2.8984550269834242</v>
      </c>
    </row>
    <row r="22" spans="1:26" ht="15" x14ac:dyDescent="0.4">
      <c r="A22" s="4">
        <v>25.4</v>
      </c>
      <c r="F22">
        <v>38.42319999999998</v>
      </c>
      <c r="M22" s="1">
        <v>19.844639999999995</v>
      </c>
      <c r="N22">
        <v>3.1074922831705876</v>
      </c>
    </row>
    <row r="23" spans="1:26" ht="15" x14ac:dyDescent="0.4">
      <c r="A23" s="4">
        <v>26.4</v>
      </c>
      <c r="F23">
        <f>ROUNDUP(D4,30)</f>
        <v>2.58035555555555</v>
      </c>
      <c r="M23" s="1">
        <v>20.076871999999995</v>
      </c>
      <c r="N23">
        <v>3.3251716523605044</v>
      </c>
    </row>
    <row r="24" spans="1:26" ht="15" x14ac:dyDescent="0.4">
      <c r="A24" s="4">
        <v>26.8</v>
      </c>
      <c r="M24" s="1">
        <v>20.309103999999994</v>
      </c>
      <c r="N24">
        <v>3.5512283404294775</v>
      </c>
    </row>
    <row r="25" spans="1:26" ht="15" x14ac:dyDescent="0.4">
      <c r="A25" s="4">
        <v>26.9</v>
      </c>
      <c r="B25" s="5" t="s">
        <v>5</v>
      </c>
      <c r="M25" s="1">
        <v>20.541335999999994</v>
      </c>
      <c r="N25">
        <v>3.7853291074363562</v>
      </c>
    </row>
    <row r="26" spans="1:26" ht="15" x14ac:dyDescent="0.4">
      <c r="A26" s="4">
        <v>27.1</v>
      </c>
      <c r="B26" s="5" t="s">
        <v>6</v>
      </c>
      <c r="M26" s="1">
        <v>20.773567999999994</v>
      </c>
      <c r="N26">
        <v>4.0270702768278674</v>
      </c>
    </row>
    <row r="27" spans="1:26" ht="15" x14ac:dyDescent="0.4">
      <c r="A27" s="4">
        <v>27.3</v>
      </c>
      <c r="B27" s="5" t="s">
        <v>7</v>
      </c>
      <c r="M27" s="1">
        <v>21.005799999999994</v>
      </c>
      <c r="N27">
        <v>4.2759763135100455</v>
      </c>
    </row>
    <row r="28" spans="1:26" ht="15" x14ac:dyDescent="0.4">
      <c r="A28" s="4">
        <v>27.5</v>
      </c>
      <c r="B28" s="5" t="s">
        <v>8</v>
      </c>
      <c r="M28" s="1">
        <v>21.238031999999993</v>
      </c>
      <c r="N28">
        <v>4.5314990252416276</v>
      </c>
    </row>
    <row r="29" spans="1:26" ht="15" x14ac:dyDescent="0.4">
      <c r="A29" s="4">
        <v>28.1</v>
      </c>
      <c r="B29" s="5" t="s">
        <v>9</v>
      </c>
      <c r="M29" s="1">
        <v>21.470263999999993</v>
      </c>
      <c r="N29">
        <v>4.7930174366513381</v>
      </c>
    </row>
    <row r="30" spans="1:26" ht="15" x14ac:dyDescent="0.4">
      <c r="A30" s="4">
        <v>28.3</v>
      </c>
      <c r="B30" s="5" t="s">
        <v>10</v>
      </c>
      <c r="M30" s="1">
        <v>21.702495999999993</v>
      </c>
      <c r="N30">
        <v>5.0598383789139838</v>
      </c>
      <c r="Z30">
        <v>95</v>
      </c>
    </row>
    <row r="31" spans="1:26" ht="15" x14ac:dyDescent="0.4">
      <c r="A31" s="4">
        <v>28.3</v>
      </c>
      <c r="B31" s="5" t="s">
        <v>11</v>
      </c>
      <c r="M31" s="1">
        <v>21.934727999999993</v>
      </c>
      <c r="N31">
        <v>5.3311978307826084</v>
      </c>
    </row>
    <row r="32" spans="1:26" ht="15" x14ac:dyDescent="0.4">
      <c r="A32" s="4">
        <v>28.4</v>
      </c>
      <c r="B32" s="5" t="s">
        <v>12</v>
      </c>
      <c r="M32" s="1">
        <v>22.166959999999992</v>
      </c>
      <c r="N32">
        <v>5.6062630383314334</v>
      </c>
    </row>
    <row r="33" spans="1:30" ht="15" x14ac:dyDescent="0.4">
      <c r="A33" s="4">
        <v>28.7</v>
      </c>
      <c r="B33" s="5" t="s">
        <v>13</v>
      </c>
      <c r="M33" s="1">
        <v>22.399191999999992</v>
      </c>
      <c r="N33">
        <v>5.8841354315072545</v>
      </c>
    </row>
    <row r="34" spans="1:30" ht="15" x14ac:dyDescent="0.4">
      <c r="A34" s="4">
        <v>28.9</v>
      </c>
      <c r="B34" s="5" t="s">
        <v>14</v>
      </c>
      <c r="M34" s="1">
        <v>22.631423999999992</v>
      </c>
      <c r="N34">
        <v>6.1638543455283337</v>
      </c>
    </row>
    <row r="35" spans="1:30" ht="15" x14ac:dyDescent="0.4">
      <c r="A35" s="4">
        <v>29</v>
      </c>
      <c r="B35" s="5" t="s">
        <v>15</v>
      </c>
      <c r="M35" s="1">
        <v>22.863655999999992</v>
      </c>
      <c r="N35">
        <v>6.44440154444528</v>
      </c>
    </row>
    <row r="36" spans="1:30" ht="15" x14ac:dyDescent="0.4">
      <c r="A36" s="4">
        <v>29.2</v>
      </c>
      <c r="B36" s="5" t="s">
        <v>3</v>
      </c>
      <c r="M36" s="1">
        <v>23.095887999999992</v>
      </c>
      <c r="N36">
        <v>6.7247065329437179</v>
      </c>
    </row>
    <row r="37" spans="1:30" ht="15" x14ac:dyDescent="0.4">
      <c r="A37" s="4">
        <v>29.3</v>
      </c>
      <c r="B37" s="9" t="s">
        <v>4</v>
      </c>
      <c r="M37" s="1">
        <v>23.328119999999991</v>
      </c>
      <c r="N37">
        <v>7.003652630897653</v>
      </c>
    </row>
    <row r="38" spans="1:30" ht="15" x14ac:dyDescent="0.4">
      <c r="A38" s="4">
        <v>29.3</v>
      </c>
      <c r="M38" s="1">
        <v>23.560351999999991</v>
      </c>
      <c r="N38">
        <v>7.2800837734646251</v>
      </c>
    </row>
    <row r="39" spans="1:30" ht="293.64999999999998" x14ac:dyDescent="0.4">
      <c r="A39" s="4">
        <v>29.4</v>
      </c>
      <c r="M39" s="1">
        <v>23.792583999999991</v>
      </c>
      <c r="N39">
        <v>7.5528119878500446</v>
      </c>
      <c r="AD39" s="10" t="s">
        <v>16</v>
      </c>
    </row>
    <row r="40" spans="1:30" ht="242.65" x14ac:dyDescent="0.4">
      <c r="A40" s="4">
        <v>29.5</v>
      </c>
      <c r="M40" s="1">
        <v>24.024815999999991</v>
      </c>
      <c r="N40">
        <v>7.8206254864676934</v>
      </c>
      <c r="AD40" s="10" t="s">
        <v>17</v>
      </c>
    </row>
    <row r="41" spans="1:30" ht="15" x14ac:dyDescent="0.4">
      <c r="A41" s="4">
        <v>29.5</v>
      </c>
      <c r="M41" s="1">
        <v>24.25704799999999</v>
      </c>
      <c r="N41">
        <v>8.0822973052993472</v>
      </c>
    </row>
    <row r="42" spans="1:30" ht="15" x14ac:dyDescent="0.4">
      <c r="A42" s="4">
        <v>29.6</v>
      </c>
      <c r="M42" s="1">
        <v>24.48927999999999</v>
      </c>
      <c r="N42">
        <v>8.3365944060212307</v>
      </c>
    </row>
    <row r="43" spans="1:30" ht="15" x14ac:dyDescent="0.4">
      <c r="A43" s="4">
        <v>29.6</v>
      </c>
      <c r="M43" s="1">
        <v>24.72151199999999</v>
      </c>
      <c r="N43">
        <v>8.58228715112614</v>
      </c>
    </row>
    <row r="44" spans="1:30" ht="15" x14ac:dyDescent="0.4">
      <c r="A44" s="4">
        <v>30.2</v>
      </c>
      <c r="M44" s="1">
        <v>24.95374399999999</v>
      </c>
      <c r="N44">
        <v>8.8181590530248251</v>
      </c>
    </row>
    <row r="45" spans="1:30" ht="15" x14ac:dyDescent="0.4">
      <c r="A45" s="4">
        <v>31</v>
      </c>
      <c r="M45" s="1">
        <v>25.185975999999989</v>
      </c>
      <c r="N45">
        <v>9.0430166911418652</v>
      </c>
    </row>
    <row r="46" spans="1:30" ht="15" x14ac:dyDescent="0.4">
      <c r="A46" s="4">
        <v>31.3</v>
      </c>
      <c r="M46" s="1">
        <v>25.418207999999989</v>
      </c>
      <c r="N46">
        <v>9.2556996854940756</v>
      </c>
    </row>
    <row r="47" spans="1:30" ht="15" x14ac:dyDescent="0.4">
      <c r="A47" s="4">
        <v>32.5</v>
      </c>
      <c r="M47" s="1">
        <v>25.650439999999989</v>
      </c>
      <c r="N47">
        <v>9.4550906112941728</v>
      </c>
    </row>
    <row r="48" spans="1:30" ht="15" x14ac:dyDescent="0.4">
      <c r="A48" s="4">
        <v>32.700000000000003</v>
      </c>
      <c r="M48" s="1">
        <v>25.882671999999989</v>
      </c>
      <c r="N48">
        <v>9.6401247368740766</v>
      </c>
    </row>
    <row r="49" spans="1:14" ht="15" x14ac:dyDescent="0.4">
      <c r="A49" s="4">
        <v>33.200000000000003</v>
      </c>
      <c r="M49" s="1">
        <v>26.114903999999989</v>
      </c>
      <c r="N49">
        <v>9.8097994667545549</v>
      </c>
    </row>
    <row r="50" spans="1:14" ht="15" x14ac:dyDescent="0.4">
      <c r="A50" s="4">
        <v>33.5</v>
      </c>
      <c r="M50" s="1">
        <v>26.347135999999988</v>
      </c>
      <c r="N50">
        <v>9.963183373053031</v>
      </c>
    </row>
    <row r="51" spans="1:14" ht="15" x14ac:dyDescent="0.4">
      <c r="A51" s="4">
        <v>33.700000000000003</v>
      </c>
      <c r="M51" s="1">
        <v>26.579367999999988</v>
      </c>
      <c r="N51">
        <v>10.099424701636762</v>
      </c>
    </row>
    <row r="52" spans="1:14" ht="15" x14ac:dyDescent="0.4">
      <c r="A52" s="4">
        <v>34.1</v>
      </c>
      <c r="M52" s="1">
        <v>26.811599999999988</v>
      </c>
      <c r="N52">
        <v>10.217759244475292</v>
      </c>
    </row>
    <row r="53" spans="1:14" ht="15" x14ac:dyDescent="0.4">
      <c r="A53" s="4">
        <v>34.5</v>
      </c>
      <c r="M53" s="1">
        <v>27.043831999999988</v>
      </c>
      <c r="N53">
        <v>10.317517476470512</v>
      </c>
    </row>
    <row r="54" spans="1:14" ht="15" x14ac:dyDescent="0.4">
      <c r="A54" s="4">
        <v>34.6</v>
      </c>
      <c r="M54" s="1">
        <v>27.276063999999987</v>
      </c>
      <c r="N54">
        <v>10.398130863554234</v>
      </c>
    </row>
    <row r="55" spans="1:14" ht="15" x14ac:dyDescent="0.4">
      <c r="A55" s="4">
        <v>34.799999999999997</v>
      </c>
      <c r="M55" s="1">
        <v>27.508295999999987</v>
      </c>
      <c r="N55">
        <v>10.459137258918521</v>
      </c>
    </row>
    <row r="56" spans="1:14" ht="15" x14ac:dyDescent="0.4">
      <c r="A56" s="4">
        <v>35.4</v>
      </c>
      <c r="M56" s="1">
        <v>27.740527999999987</v>
      </c>
      <c r="N56">
        <v>10.500185315726533</v>
      </c>
    </row>
    <row r="57" spans="1:14" ht="15" x14ac:dyDescent="0.4">
      <c r="A57" s="4">
        <v>36.799999999999997</v>
      </c>
      <c r="M57" s="1">
        <v>27.972759999999987</v>
      </c>
      <c r="N57">
        <v>10.521037857356848</v>
      </c>
    </row>
    <row r="58" spans="1:14" ht="15" x14ac:dyDescent="0.4">
      <c r="A58" s="4">
        <v>36.9</v>
      </c>
      <c r="M58" s="1">
        <v>28.204991999999987</v>
      </c>
      <c r="N58">
        <v>10.521574159950687</v>
      </c>
    </row>
    <row r="59" spans="1:14" ht="15" x14ac:dyDescent="0.4">
      <c r="A59" s="4">
        <v>37</v>
      </c>
      <c r="M59" s="1">
        <v>28.437223999999986</v>
      </c>
      <c r="N59">
        <v>10.501791116528386</v>
      </c>
    </row>
    <row r="60" spans="1:14" ht="15" x14ac:dyDescent="0.4">
      <c r="A60" s="4">
        <v>37.5</v>
      </c>
      <c r="M60" s="1">
        <v>28.669455999999986</v>
      </c>
      <c r="N60">
        <v>10.461803266969708</v>
      </c>
    </row>
    <row r="61" spans="1:14" ht="15" x14ac:dyDescent="0.4">
      <c r="A61" s="4">
        <v>38.4</v>
      </c>
      <c r="M61" s="1">
        <v>28.901687999999986</v>
      </c>
      <c r="N61">
        <v>10.401841693453239</v>
      </c>
    </row>
    <row r="62" spans="1:14" x14ac:dyDescent="0.35">
      <c r="M62" s="1">
        <v>29.133919999999986</v>
      </c>
      <c r="N62">
        <v>10.32225179625776</v>
      </c>
    </row>
    <row r="63" spans="1:14" x14ac:dyDescent="0.35">
      <c r="M63" s="1">
        <v>29.366151999999985</v>
      </c>
      <c r="N63">
        <v>10.22348997987786</v>
      </c>
    </row>
    <row r="64" spans="1:14" x14ac:dyDescent="0.35">
      <c r="M64" s="1">
        <v>29.598383999999985</v>
      </c>
      <c r="N64">
        <v>10.106119293936962</v>
      </c>
    </row>
    <row r="65" spans="13:14" x14ac:dyDescent="0.35">
      <c r="M65" s="1">
        <v>29.830615999999985</v>
      </c>
      <c r="N65">
        <v>9.9708040871448453</v>
      </c>
    </row>
    <row r="66" spans="13:14" x14ac:dyDescent="0.35">
      <c r="M66" s="1">
        <v>30.062847999999985</v>
      </c>
      <c r="N66">
        <v>9.8183037453105761</v>
      </c>
    </row>
    <row r="67" spans="13:14" x14ac:dyDescent="0.35">
      <c r="M67" s="1">
        <v>30.295079999999984</v>
      </c>
      <c r="N67">
        <v>9.6494655959736573</v>
      </c>
    </row>
    <row r="68" spans="13:14" x14ac:dyDescent="0.35">
      <c r="M68" s="1">
        <v>30.527311999999984</v>
      </c>
      <c r="N68">
        <v>9.4652170723699243</v>
      </c>
    </row>
    <row r="69" spans="13:14" x14ac:dyDescent="0.35">
      <c r="M69" s="1">
        <v>30.759543999999984</v>
      </c>
      <c r="N69">
        <v>9.2665572380462251</v>
      </c>
    </row>
    <row r="70" spans="13:14" x14ac:dyDescent="0.35">
      <c r="M70" s="1">
        <v>30.991775999999984</v>
      </c>
      <c r="N70">
        <v>9.0545477803537064</v>
      </c>
    </row>
    <row r="71" spans="13:14" x14ac:dyDescent="0.35">
      <c r="M71" s="1">
        <v>31.224007999999984</v>
      </c>
      <c r="N71">
        <v>8.8303035861918815</v>
      </c>
    </row>
    <row r="72" spans="13:14" x14ac:dyDescent="0.35">
      <c r="M72" s="1">
        <v>31.456239999999983</v>
      </c>
      <c r="N72">
        <v>8.5949830166881895</v>
      </c>
    </row>
    <row r="73" spans="13:14" x14ac:dyDescent="0.35">
      <c r="M73" s="1">
        <v>31.688471999999983</v>
      </c>
      <c r="N73">
        <v>8.3497779989604712</v>
      </c>
    </row>
    <row r="74" spans="13:14" x14ac:dyDescent="0.35">
      <c r="M74" s="1">
        <v>31.920703999999983</v>
      </c>
      <c r="N74">
        <v>8.0959040527377617</v>
      </c>
    </row>
    <row r="75" spans="13:14" x14ac:dyDescent="0.35">
      <c r="M75" s="1">
        <v>32.152935999999983</v>
      </c>
      <c r="N75">
        <v>7.8345903674584161</v>
      </c>
    </row>
    <row r="76" spans="13:14" x14ac:dyDescent="0.35">
      <c r="M76" s="1">
        <v>32.385167999999986</v>
      </c>
      <c r="N76">
        <v>7.5670700416063479</v>
      </c>
    </row>
    <row r="77" spans="13:14" x14ac:dyDescent="0.35">
      <c r="M77" s="1">
        <v>32.617399999999989</v>
      </c>
      <c r="N77">
        <v>7.2945705905989353</v>
      </c>
    </row>
    <row r="78" spans="13:14" x14ac:dyDescent="0.35">
      <c r="M78" s="1">
        <v>32.849631999999993</v>
      </c>
      <c r="N78">
        <v>7.0183048226439411</v>
      </c>
    </row>
    <row r="79" spans="13:14" x14ac:dyDescent="0.35">
      <c r="M79" s="1">
        <v>33.081863999999996</v>
      </c>
      <c r="N79">
        <v>6.7394621738004981</v>
      </c>
    </row>
    <row r="80" spans="13:14" x14ac:dyDescent="0.35">
      <c r="M80" s="1">
        <v>33.314095999999999</v>
      </c>
      <c r="N80">
        <v>6.4592005841931144</v>
      </c>
    </row>
    <row r="81" spans="13:14" x14ac:dyDescent="0.35">
      <c r="M81" s="1">
        <v>33.546328000000003</v>
      </c>
      <c r="N81">
        <v>6.1786389871346312</v>
      </c>
    </row>
    <row r="82" spans="13:14" x14ac:dyDescent="0.35">
      <c r="M82" s="1">
        <v>33.778560000000006</v>
      </c>
      <c r="N82">
        <v>5.8988504720210653</v>
      </c>
    </row>
    <row r="83" spans="13:14" x14ac:dyDescent="0.35">
      <c r="M83" s="1">
        <v>34.010792000000009</v>
      </c>
      <c r="N83">
        <v>5.6208561704806055</v>
      </c>
    </row>
    <row r="84" spans="13:14" x14ac:dyDescent="0.35">
      <c r="M84" s="1">
        <v>34.243024000000013</v>
      </c>
      <c r="N84">
        <v>5.3456199036040219</v>
      </c>
    </row>
    <row r="85" spans="13:14" x14ac:dyDescent="0.35">
      <c r="M85" s="1">
        <v>34.475256000000016</v>
      </c>
      <c r="N85">
        <v>5.0740436163635998</v>
      </c>
    </row>
    <row r="86" spans="13:14" x14ac:dyDescent="0.35">
      <c r="M86" s="1">
        <v>34.707488000000019</v>
      </c>
      <c r="N86">
        <v>4.8069636137442435</v>
      </c>
    </row>
    <row r="87" spans="13:14" x14ac:dyDescent="0.35">
      <c r="M87" s="1">
        <v>34.939720000000023</v>
      </c>
      <c r="N87">
        <v>4.5451476018535395</v>
      </c>
    </row>
    <row r="88" spans="13:14" x14ac:dyDescent="0.35">
      <c r="M88" s="1">
        <v>35.171952000000026</v>
      </c>
      <c r="N88">
        <v>4.2892925265219324</v>
      </c>
    </row>
    <row r="89" spans="13:14" x14ac:dyDescent="0.35">
      <c r="M89" s="1">
        <v>35.404184000000029</v>
      </c>
      <c r="N89">
        <v>4.0400231918069816</v>
      </c>
    </row>
    <row r="90" spans="13:14" x14ac:dyDescent="0.35">
      <c r="M90" s="1">
        <v>35.636416000000033</v>
      </c>
      <c r="N90">
        <v>3.797891631513175</v>
      </c>
    </row>
    <row r="91" spans="13:14" x14ac:dyDescent="0.35">
      <c r="M91" s="1">
        <v>35.868648000000036</v>
      </c>
      <c r="N91">
        <v>3.5633771984456977</v>
      </c>
    </row>
    <row r="92" spans="13:14" x14ac:dyDescent="0.35">
      <c r="M92" s="1">
        <v>36.100880000000039</v>
      </c>
      <c r="N92">
        <v>3.3368873287238947</v>
      </c>
    </row>
    <row r="93" spans="13:14" x14ac:dyDescent="0.35">
      <c r="M93" s="1">
        <v>36.333112000000042</v>
      </c>
      <c r="N93">
        <v>3.1187589321555333</v>
      </c>
    </row>
    <row r="94" spans="13:14" x14ac:dyDescent="0.35">
      <c r="M94" s="1">
        <v>36.565344000000046</v>
      </c>
      <c r="N94">
        <v>2.9092603544595854</v>
      </c>
    </row>
    <row r="95" spans="13:14" x14ac:dyDescent="0.35">
      <c r="M95" s="1">
        <v>36.797576000000049</v>
      </c>
      <c r="N95">
        <v>2.7085938530434879</v>
      </c>
    </row>
    <row r="96" spans="13:14" x14ac:dyDescent="0.35">
      <c r="M96" s="1">
        <v>37.029808000000052</v>
      </c>
      <c r="N96">
        <v>2.5168985250881986</v>
      </c>
    </row>
    <row r="97" spans="13:14" x14ac:dyDescent="0.35">
      <c r="M97" s="1">
        <v>37.262040000000056</v>
      </c>
      <c r="N97">
        <v>2.3342536248479808</v>
      </c>
    </row>
    <row r="98" spans="13:14" x14ac:dyDescent="0.35">
      <c r="M98" s="1">
        <v>37.494272000000059</v>
      </c>
      <c r="N98">
        <v>2.1606822062892035</v>
      </c>
    </row>
    <row r="99" spans="13:14" x14ac:dyDescent="0.35">
      <c r="M99" s="1">
        <v>37.726504000000062</v>
      </c>
      <c r="N99">
        <v>1.9961550274144879</v>
      </c>
    </row>
    <row r="100" spans="13:14" x14ac:dyDescent="0.35">
      <c r="M100" s="1">
        <v>37.958736000000066</v>
      </c>
      <c r="N100">
        <v>1.8405946537714237</v>
      </c>
    </row>
    <row r="101" spans="13:14" x14ac:dyDescent="0.35">
      <c r="M101" s="1">
        <v>38.190968000000069</v>
      </c>
      <c r="N101">
        <v>1.6938797006428614</v>
      </c>
    </row>
    <row r="102" spans="13:14" x14ac:dyDescent="0.35">
      <c r="M102" s="1">
        <v>38.423200000000072</v>
      </c>
      <c r="N102">
        <v>1.5558491561631822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S102"/>
  <sheetViews>
    <sheetView workbookViewId="0">
      <selection activeCell="K7" sqref="K7"/>
    </sheetView>
  </sheetViews>
  <sheetFormatPr defaultRowHeight="12.75" x14ac:dyDescent="0.35"/>
  <sheetData>
    <row r="1" spans="1:253" ht="15" x14ac:dyDescent="0.4">
      <c r="A1" s="3" t="s">
        <v>1</v>
      </c>
      <c r="B1" t="e">
        <f>AVERAGE(rngforcount)</f>
        <v>#REF!</v>
      </c>
      <c r="D1">
        <v>60</v>
      </c>
      <c r="G1" t="s">
        <v>2</v>
      </c>
      <c r="J1" t="e">
        <f>SUM(rng + D4)</f>
        <v>#REF!</v>
      </c>
      <c r="P1" s="1">
        <v>15.2</v>
      </c>
      <c r="Q1">
        <v>2</v>
      </c>
      <c r="Z1" t="e">
        <f>SUM(Z3/Z2)</f>
        <v>#REF!</v>
      </c>
      <c r="IS1">
        <v>59</v>
      </c>
    </row>
    <row r="2" spans="1:253" ht="15" x14ac:dyDescent="0.4">
      <c r="A2" s="4">
        <v>15.2</v>
      </c>
      <c r="B2">
        <v>5.2821228719046855</v>
      </c>
      <c r="F2">
        <v>15.2</v>
      </c>
      <c r="G2">
        <v>15.2</v>
      </c>
      <c r="H2">
        <v>2</v>
      </c>
      <c r="K2">
        <v>38.42319999999998</v>
      </c>
      <c r="L2" t="e">
        <f>SUM(rngg1-G2)/100</f>
        <v>#REF!</v>
      </c>
      <c r="M2" s="1">
        <v>15.2</v>
      </c>
      <c r="N2">
        <v>0.53461188270966753</v>
      </c>
      <c r="P2" s="1">
        <v>17.522320000000001</v>
      </c>
      <c r="Q2">
        <v>1</v>
      </c>
      <c r="Z2" s="8">
        <v>60</v>
      </c>
      <c r="IS2">
        <f>((1-(Z30/100))/2)</f>
        <v>2.5000000000000022E-2</v>
      </c>
    </row>
    <row r="3" spans="1:253" ht="15" x14ac:dyDescent="0.4">
      <c r="A3" s="4">
        <v>17.3</v>
      </c>
      <c r="D3">
        <v>9</v>
      </c>
      <c r="F3">
        <v>38.4</v>
      </c>
      <c r="G3">
        <v>17.522320000000001</v>
      </c>
      <c r="H3">
        <v>1</v>
      </c>
      <c r="M3" s="1">
        <v>15.432231999999999</v>
      </c>
      <c r="N3">
        <v>0.5946100700679342</v>
      </c>
      <c r="P3" s="1">
        <v>19.844639999999998</v>
      </c>
      <c r="Q3">
        <v>5</v>
      </c>
      <c r="Z3" t="e">
        <f>SUM(rngforcount)</f>
        <v>#REF!</v>
      </c>
    </row>
    <row r="4" spans="1:253" ht="15" x14ac:dyDescent="0.4">
      <c r="A4" s="4">
        <v>18.600000000000001</v>
      </c>
      <c r="D4">
        <f>(SUM(F5/D3))*1.001</f>
        <v>2.5803555555555548</v>
      </c>
      <c r="F4">
        <v>60</v>
      </c>
      <c r="G4">
        <v>19.844639999999998</v>
      </c>
      <c r="H4">
        <v>5</v>
      </c>
      <c r="M4" s="1">
        <v>15.664463999999999</v>
      </c>
      <c r="N4">
        <v>0.66006458274433288</v>
      </c>
      <c r="P4" s="1">
        <v>22.166959999999996</v>
      </c>
      <c r="Q4">
        <v>7</v>
      </c>
      <c r="Z4" s="6" t="e">
        <f>STDEV(rngforcount)</f>
        <v>#REF!</v>
      </c>
      <c r="IS4">
        <f>(Z30/100)+(1-(Z30/100))/2</f>
        <v>0.97499999999999998</v>
      </c>
    </row>
    <row r="5" spans="1:253" ht="15" x14ac:dyDescent="0.4">
      <c r="A5" s="4">
        <v>20.6</v>
      </c>
      <c r="D5">
        <f>SUM(D3-1)</f>
        <v>8</v>
      </c>
      <c r="F5">
        <f>SUM(F3-F2)</f>
        <v>23.2</v>
      </c>
      <c r="G5">
        <v>22.166959999999996</v>
      </c>
      <c r="H5">
        <v>7</v>
      </c>
      <c r="M5" s="1">
        <v>15.896695999999999</v>
      </c>
      <c r="N5">
        <v>0.73130933746637161</v>
      </c>
      <c r="P5" s="1">
        <v>24.489279999999994</v>
      </c>
      <c r="Q5">
        <v>8</v>
      </c>
      <c r="Z5" s="7">
        <v>28.094999999999999</v>
      </c>
    </row>
    <row r="6" spans="1:253" ht="15" x14ac:dyDescent="0.4">
      <c r="A6" s="4">
        <v>21.2</v>
      </c>
      <c r="G6">
        <v>24.489279999999994</v>
      </c>
      <c r="H6">
        <v>8</v>
      </c>
      <c r="K6" t="e">
        <f>MAX(_rng1, rngN)</f>
        <v>#REF!</v>
      </c>
      <c r="M6" s="1">
        <v>16.128927999999998</v>
      </c>
      <c r="N6">
        <v>0.80867929680193296</v>
      </c>
      <c r="P6" s="1">
        <v>26.811599999999991</v>
      </c>
      <c r="Q6">
        <v>11</v>
      </c>
      <c r="Z6" s="7">
        <v>15.2</v>
      </c>
    </row>
    <row r="7" spans="1:253" ht="15" x14ac:dyDescent="0.4">
      <c r="A7" s="4">
        <v>21.3</v>
      </c>
      <c r="D7">
        <f>(D3-1)</f>
        <v>8</v>
      </c>
      <c r="G7">
        <v>26.811599999999991</v>
      </c>
      <c r="H7">
        <v>11</v>
      </c>
      <c r="K7">
        <v>12.1</v>
      </c>
      <c r="M7" s="1">
        <v>16.361159999999998</v>
      </c>
      <c r="N7">
        <v>0.89250785871998561</v>
      </c>
      <c r="P7" s="1">
        <v>29.133919999999989</v>
      </c>
      <c r="Q7">
        <v>11</v>
      </c>
      <c r="Z7" s="7">
        <v>24.125</v>
      </c>
    </row>
    <row r="8" spans="1:253" ht="15" x14ac:dyDescent="0.4">
      <c r="A8" s="4">
        <v>21.8</v>
      </c>
      <c r="E8">
        <f>ABS(SUM(F3-G2))</f>
        <v>23.2</v>
      </c>
      <c r="G8">
        <v>29.133919999999989</v>
      </c>
      <c r="H8">
        <v>11</v>
      </c>
      <c r="I8">
        <f>ABS(SUM(F3-G2))</f>
        <v>23.2</v>
      </c>
      <c r="M8" s="1">
        <v>16.593391999999998</v>
      </c>
      <c r="N8">
        <v>0.98312398330810058</v>
      </c>
      <c r="P8" s="1">
        <v>31.456239999999987</v>
      </c>
      <c r="Q8">
        <v>5</v>
      </c>
      <c r="Z8" s="7">
        <v>28.35</v>
      </c>
    </row>
    <row r="9" spans="1:253" ht="15" x14ac:dyDescent="0.4">
      <c r="A9" s="4">
        <v>21.9</v>
      </c>
      <c r="G9">
        <v>31.456239999999987</v>
      </c>
      <c r="H9">
        <v>5</v>
      </c>
      <c r="M9" s="1">
        <v>16.825623999999998</v>
      </c>
      <c r="N9">
        <v>1.0808490638493187</v>
      </c>
      <c r="P9" s="1">
        <v>33.778559999999985</v>
      </c>
      <c r="Q9">
        <v>5</v>
      </c>
      <c r="Z9" s="7">
        <v>32.200000000000003</v>
      </c>
    </row>
    <row r="10" spans="1:253" ht="15" x14ac:dyDescent="0.4">
      <c r="A10" s="4">
        <v>22.2</v>
      </c>
      <c r="G10">
        <v>33.778559999999985</v>
      </c>
      <c r="H10">
        <v>5</v>
      </c>
      <c r="M10" s="1">
        <v>17.057855999999997</v>
      </c>
      <c r="N10">
        <v>1.1859935538424953</v>
      </c>
      <c r="P10" s="1">
        <v>36.100879999999982</v>
      </c>
      <c r="Q10">
        <v>5</v>
      </c>
      <c r="Z10">
        <v>15.2</v>
      </c>
    </row>
    <row r="11" spans="1:253" ht="15" x14ac:dyDescent="0.4">
      <c r="A11" s="4">
        <v>22.7</v>
      </c>
      <c r="G11">
        <v>36.100879999999982</v>
      </c>
      <c r="H11">
        <v>5</v>
      </c>
      <c r="M11" s="1">
        <v>17.290087999999997</v>
      </c>
      <c r="N11">
        <v>1.2988533661977226</v>
      </c>
      <c r="P11" s="1">
        <v>38.42319999999998</v>
      </c>
      <c r="Z11">
        <v>38.4</v>
      </c>
    </row>
    <row r="12" spans="1:253" ht="15" x14ac:dyDescent="0.4">
      <c r="A12" s="4">
        <v>23</v>
      </c>
      <c r="C12">
        <f>G3-G2</f>
        <v>2.3223200000000013</v>
      </c>
      <c r="G12">
        <v>38.42319999999998</v>
      </c>
      <c r="M12" s="1">
        <v>17.522319999999997</v>
      </c>
      <c r="N12">
        <v>1.4197060656942602</v>
      </c>
      <c r="Z12" s="6">
        <v>4.4773081036830238</v>
      </c>
    </row>
    <row r="13" spans="1:253" ht="15" x14ac:dyDescent="0.4">
      <c r="A13" s="4">
        <v>23.5</v>
      </c>
      <c r="C13" t="e">
        <f>SUM(chartrng1)</f>
        <v>#REF!</v>
      </c>
      <c r="M13" s="1">
        <v>17.754551999999997</v>
      </c>
      <c r="N13">
        <v>1.5488068807852255</v>
      </c>
      <c r="Z13" s="6">
        <v>6.4424048228948365</v>
      </c>
    </row>
    <row r="14" spans="1:253" ht="15" x14ac:dyDescent="0.4">
      <c r="A14" s="4">
        <v>23.6</v>
      </c>
      <c r="C14" t="e">
        <f>(rngnext)</f>
        <v>#REF!</v>
      </c>
      <c r="M14" s="1">
        <v>17.986783999999997</v>
      </c>
      <c r="N14">
        <v>1.6863845658940315</v>
      </c>
      <c r="Z14" s="7">
        <v>26.730481536045581</v>
      </c>
    </row>
    <row r="15" spans="1:253" ht="15" x14ac:dyDescent="0.4">
      <c r="A15" s="4">
        <v>23.9</v>
      </c>
      <c r="J15" t="e">
        <f>SUM(_rng1)</f>
        <v>#REF!</v>
      </c>
      <c r="M15" s="1">
        <v>18.219015999999996</v>
      </c>
      <c r="N15">
        <v>1.8326371503864403</v>
      </c>
      <c r="Z15" s="7">
        <v>29.45951846395441</v>
      </c>
    </row>
    <row r="16" spans="1:253" ht="15" x14ac:dyDescent="0.4">
      <c r="A16" s="4">
        <v>24</v>
      </c>
      <c r="M16" s="1">
        <v>18.451247999999996</v>
      </c>
      <c r="N16">
        <v>1.9877276153256649</v>
      </c>
    </row>
    <row r="17" spans="1:26" ht="15" x14ac:dyDescent="0.4">
      <c r="A17" s="4">
        <v>24.5</v>
      </c>
      <c r="M17" s="1">
        <v>18.683479999999996</v>
      </c>
      <c r="N17">
        <v>2.1517795438263043</v>
      </c>
    </row>
    <row r="18" spans="1:26" ht="15" x14ac:dyDescent="0.4">
      <c r="A18" s="4">
        <v>24.6</v>
      </c>
      <c r="M18" s="1">
        <v>18.915711999999996</v>
      </c>
      <c r="N18">
        <v>2.3248727952114838</v>
      </c>
    </row>
    <row r="19" spans="1:26" ht="15" x14ac:dyDescent="0.4">
      <c r="A19" s="4">
        <v>24.8</v>
      </c>
      <c r="M19" s="1">
        <v>19.147943999999995</v>
      </c>
      <c r="N19">
        <v>2.5070392571389828</v>
      </c>
    </row>
    <row r="20" spans="1:26" ht="15" x14ac:dyDescent="0.4">
      <c r="A20" s="4">
        <v>25</v>
      </c>
      <c r="F20" t="e">
        <f>SUM(endrange-A2)</f>
        <v>#REF!</v>
      </c>
      <c r="M20" s="1">
        <v>19.380175999999995</v>
      </c>
      <c r="N20">
        <v>2.698258733288132</v>
      </c>
    </row>
    <row r="21" spans="1:26" ht="15" x14ac:dyDescent="0.4">
      <c r="A21" s="4">
        <v>25.4</v>
      </c>
      <c r="F21">
        <v>38.42319999999998</v>
      </c>
      <c r="M21" s="1">
        <v>19.612407999999995</v>
      </c>
      <c r="N21">
        <v>2.8984550269834242</v>
      </c>
    </row>
    <row r="22" spans="1:26" ht="15" x14ac:dyDescent="0.4">
      <c r="A22" s="4">
        <v>25.4</v>
      </c>
      <c r="F22">
        <v>38.42319999999998</v>
      </c>
      <c r="M22" s="1">
        <v>19.844639999999995</v>
      </c>
      <c r="N22">
        <v>3.1074922831705876</v>
      </c>
    </row>
    <row r="23" spans="1:26" ht="15" x14ac:dyDescent="0.4">
      <c r="A23" s="4">
        <v>26.4</v>
      </c>
      <c r="F23">
        <f>ROUNDUP(D4,30)</f>
        <v>2.58035555555555</v>
      </c>
      <c r="M23" s="1">
        <v>20.076871999999995</v>
      </c>
      <c r="N23">
        <v>3.3251716523605044</v>
      </c>
    </row>
    <row r="24" spans="1:26" ht="15" x14ac:dyDescent="0.4">
      <c r="A24" s="4">
        <v>26.8</v>
      </c>
      <c r="M24" s="1">
        <v>20.309103999999994</v>
      </c>
      <c r="N24">
        <v>3.5512283404294775</v>
      </c>
    </row>
    <row r="25" spans="1:26" ht="15" x14ac:dyDescent="0.4">
      <c r="A25" s="4">
        <v>26.9</v>
      </c>
      <c r="B25" s="5" t="s">
        <v>5</v>
      </c>
      <c r="M25" s="1">
        <v>20.541335999999994</v>
      </c>
      <c r="N25">
        <v>3.7853291074363562</v>
      </c>
    </row>
    <row r="26" spans="1:26" ht="15" x14ac:dyDescent="0.4">
      <c r="A26" s="4">
        <v>27.1</v>
      </c>
      <c r="B26" s="5" t="s">
        <v>6</v>
      </c>
      <c r="M26" s="1">
        <v>20.773567999999994</v>
      </c>
      <c r="N26">
        <v>4.0270702768278674</v>
      </c>
    </row>
    <row r="27" spans="1:26" ht="15" x14ac:dyDescent="0.4">
      <c r="A27" s="4">
        <v>27.3</v>
      </c>
      <c r="B27" s="5" t="s">
        <v>7</v>
      </c>
      <c r="M27" s="1">
        <v>21.005799999999994</v>
      </c>
      <c r="N27">
        <v>4.2759763135100455</v>
      </c>
    </row>
    <row r="28" spans="1:26" ht="15" x14ac:dyDescent="0.4">
      <c r="A28" s="4">
        <v>27.5</v>
      </c>
      <c r="B28" s="5" t="s">
        <v>8</v>
      </c>
      <c r="M28" s="1">
        <v>21.238031999999993</v>
      </c>
      <c r="N28">
        <v>4.5314990252416276</v>
      </c>
    </row>
    <row r="29" spans="1:26" ht="15" x14ac:dyDescent="0.4">
      <c r="A29" s="4">
        <v>28.1</v>
      </c>
      <c r="B29" s="5" t="s">
        <v>9</v>
      </c>
      <c r="M29" s="1">
        <v>21.470263999999993</v>
      </c>
      <c r="N29">
        <v>4.7930174366513381</v>
      </c>
    </row>
    <row r="30" spans="1:26" ht="15" x14ac:dyDescent="0.4">
      <c r="A30" s="4">
        <v>28.3</v>
      </c>
      <c r="B30" s="5" t="s">
        <v>10</v>
      </c>
      <c r="M30" s="1">
        <v>21.702495999999993</v>
      </c>
      <c r="N30">
        <v>5.0598383789139838</v>
      </c>
      <c r="Z30">
        <v>95</v>
      </c>
    </row>
    <row r="31" spans="1:26" ht="15" x14ac:dyDescent="0.4">
      <c r="A31" s="4">
        <v>28.3</v>
      </c>
      <c r="B31" s="5" t="s">
        <v>11</v>
      </c>
      <c r="M31" s="1">
        <v>21.934727999999993</v>
      </c>
      <c r="N31">
        <v>5.3311978307826084</v>
      </c>
    </row>
    <row r="32" spans="1:26" ht="15" x14ac:dyDescent="0.4">
      <c r="A32" s="4">
        <v>28.4</v>
      </c>
      <c r="B32" s="5" t="s">
        <v>12</v>
      </c>
      <c r="M32" s="1">
        <v>22.166959999999992</v>
      </c>
      <c r="N32">
        <v>5.6062630383314334</v>
      </c>
    </row>
    <row r="33" spans="1:30" ht="15" x14ac:dyDescent="0.4">
      <c r="A33" s="4">
        <v>28.7</v>
      </c>
      <c r="B33" s="5" t="s">
        <v>13</v>
      </c>
      <c r="M33" s="1">
        <v>22.399191999999992</v>
      </c>
      <c r="N33">
        <v>5.8841354315072545</v>
      </c>
    </row>
    <row r="34" spans="1:30" ht="15" x14ac:dyDescent="0.4">
      <c r="A34" s="4">
        <v>28.9</v>
      </c>
      <c r="B34" s="5" t="s">
        <v>14</v>
      </c>
      <c r="M34" s="1">
        <v>22.631423999999992</v>
      </c>
      <c r="N34">
        <v>6.1638543455283337</v>
      </c>
    </row>
    <row r="35" spans="1:30" ht="15" x14ac:dyDescent="0.4">
      <c r="A35" s="4">
        <v>29</v>
      </c>
      <c r="B35" s="5" t="s">
        <v>15</v>
      </c>
      <c r="M35" s="1">
        <v>22.863655999999992</v>
      </c>
      <c r="N35">
        <v>6.44440154444528</v>
      </c>
    </row>
    <row r="36" spans="1:30" ht="15" x14ac:dyDescent="0.4">
      <c r="A36" s="4">
        <v>29.2</v>
      </c>
      <c r="B36" s="5" t="s">
        <v>3</v>
      </c>
      <c r="M36" s="1">
        <v>23.095887999999992</v>
      </c>
      <c r="N36">
        <v>6.7247065329437179</v>
      </c>
    </row>
    <row r="37" spans="1:30" ht="15" x14ac:dyDescent="0.4">
      <c r="A37" s="4">
        <v>29.3</v>
      </c>
      <c r="B37" s="9" t="s">
        <v>4</v>
      </c>
      <c r="M37" s="1">
        <v>23.328119999999991</v>
      </c>
      <c r="N37">
        <v>7.003652630897653</v>
      </c>
    </row>
    <row r="38" spans="1:30" ht="15" x14ac:dyDescent="0.4">
      <c r="A38" s="4">
        <v>29.3</v>
      </c>
      <c r="M38" s="1">
        <v>23.560351999999991</v>
      </c>
      <c r="N38">
        <v>7.2800837734646251</v>
      </c>
    </row>
    <row r="39" spans="1:30" ht="293.64999999999998" x14ac:dyDescent="0.4">
      <c r="A39" s="4">
        <v>29.4</v>
      </c>
      <c r="M39" s="1">
        <v>23.792583999999991</v>
      </c>
      <c r="N39">
        <v>7.5528119878500446</v>
      </c>
      <c r="AD39" s="10" t="s">
        <v>16</v>
      </c>
    </row>
    <row r="40" spans="1:30" ht="242.65" x14ac:dyDescent="0.4">
      <c r="A40" s="4">
        <v>29.5</v>
      </c>
      <c r="M40" s="1">
        <v>24.024815999999991</v>
      </c>
      <c r="N40">
        <v>7.8206254864676934</v>
      </c>
      <c r="AD40" s="10" t="s">
        <v>17</v>
      </c>
    </row>
    <row r="41" spans="1:30" ht="15" x14ac:dyDescent="0.4">
      <c r="A41" s="4">
        <v>29.5</v>
      </c>
      <c r="M41" s="1">
        <v>24.25704799999999</v>
      </c>
      <c r="N41">
        <v>8.0822973052993472</v>
      </c>
    </row>
    <row r="42" spans="1:30" ht="15" x14ac:dyDescent="0.4">
      <c r="A42" s="4">
        <v>29.6</v>
      </c>
      <c r="M42" s="1">
        <v>24.48927999999999</v>
      </c>
      <c r="N42">
        <v>8.3365944060212307</v>
      </c>
    </row>
    <row r="43" spans="1:30" ht="15" x14ac:dyDescent="0.4">
      <c r="A43" s="4">
        <v>29.6</v>
      </c>
      <c r="M43" s="1">
        <v>24.72151199999999</v>
      </c>
      <c r="N43">
        <v>8.58228715112614</v>
      </c>
    </row>
    <row r="44" spans="1:30" ht="15" x14ac:dyDescent="0.4">
      <c r="A44" s="4">
        <v>30.2</v>
      </c>
      <c r="M44" s="1">
        <v>24.95374399999999</v>
      </c>
      <c r="N44">
        <v>8.8181590530248251</v>
      </c>
    </row>
    <row r="45" spans="1:30" ht="15" x14ac:dyDescent="0.4">
      <c r="A45" s="4">
        <v>31</v>
      </c>
      <c r="M45" s="1">
        <v>25.185975999999989</v>
      </c>
      <c r="N45">
        <v>9.0430166911418652</v>
      </c>
    </row>
    <row r="46" spans="1:30" ht="15" x14ac:dyDescent="0.4">
      <c r="A46" s="4">
        <v>31.3</v>
      </c>
      <c r="M46" s="1">
        <v>25.418207999999989</v>
      </c>
      <c r="N46">
        <v>9.2556996854940756</v>
      </c>
    </row>
    <row r="47" spans="1:30" ht="15" x14ac:dyDescent="0.4">
      <c r="A47" s="4">
        <v>32.5</v>
      </c>
      <c r="M47" s="1">
        <v>25.650439999999989</v>
      </c>
      <c r="N47">
        <v>9.4550906112941728</v>
      </c>
    </row>
    <row r="48" spans="1:30" ht="15" x14ac:dyDescent="0.4">
      <c r="A48" s="4">
        <v>32.700000000000003</v>
      </c>
      <c r="M48" s="1">
        <v>25.882671999999989</v>
      </c>
      <c r="N48">
        <v>9.6401247368740766</v>
      </c>
    </row>
    <row r="49" spans="1:14" ht="15" x14ac:dyDescent="0.4">
      <c r="A49" s="4">
        <v>33.200000000000003</v>
      </c>
      <c r="M49" s="1">
        <v>26.114903999999989</v>
      </c>
      <c r="N49">
        <v>9.8097994667545549</v>
      </c>
    </row>
    <row r="50" spans="1:14" ht="15" x14ac:dyDescent="0.4">
      <c r="A50" s="4">
        <v>33.5</v>
      </c>
      <c r="M50" s="1">
        <v>26.347135999999988</v>
      </c>
      <c r="N50">
        <v>9.963183373053031</v>
      </c>
    </row>
    <row r="51" spans="1:14" ht="15" x14ac:dyDescent="0.4">
      <c r="A51" s="4">
        <v>33.700000000000003</v>
      </c>
      <c r="M51" s="1">
        <v>26.579367999999988</v>
      </c>
      <c r="N51">
        <v>10.099424701636762</v>
      </c>
    </row>
    <row r="52" spans="1:14" ht="15" x14ac:dyDescent="0.4">
      <c r="A52" s="4">
        <v>34.1</v>
      </c>
      <c r="M52" s="1">
        <v>26.811599999999988</v>
      </c>
      <c r="N52">
        <v>10.217759244475292</v>
      </c>
    </row>
    <row r="53" spans="1:14" ht="15" x14ac:dyDescent="0.4">
      <c r="A53" s="4">
        <v>34.5</v>
      </c>
      <c r="M53" s="1">
        <v>27.043831999999988</v>
      </c>
      <c r="N53">
        <v>10.317517476470512</v>
      </c>
    </row>
    <row r="54" spans="1:14" ht="15" x14ac:dyDescent="0.4">
      <c r="A54" s="4">
        <v>34.6</v>
      </c>
      <c r="M54" s="1">
        <v>27.276063999999987</v>
      </c>
      <c r="N54">
        <v>10.398130863554234</v>
      </c>
    </row>
    <row r="55" spans="1:14" ht="15" x14ac:dyDescent="0.4">
      <c r="A55" s="4">
        <v>34.799999999999997</v>
      </c>
      <c r="M55" s="1">
        <v>27.508295999999987</v>
      </c>
      <c r="N55">
        <v>10.459137258918521</v>
      </c>
    </row>
    <row r="56" spans="1:14" ht="15" x14ac:dyDescent="0.4">
      <c r="A56" s="4">
        <v>35.4</v>
      </c>
      <c r="M56" s="1">
        <v>27.740527999999987</v>
      </c>
      <c r="N56">
        <v>10.500185315726533</v>
      </c>
    </row>
    <row r="57" spans="1:14" ht="15" x14ac:dyDescent="0.4">
      <c r="A57" s="4">
        <v>36.799999999999997</v>
      </c>
      <c r="M57" s="1">
        <v>27.972759999999987</v>
      </c>
      <c r="N57">
        <v>10.521037857356848</v>
      </c>
    </row>
    <row r="58" spans="1:14" ht="15" x14ac:dyDescent="0.4">
      <c r="A58" s="4">
        <v>36.9</v>
      </c>
      <c r="M58" s="1">
        <v>28.204991999999987</v>
      </c>
      <c r="N58">
        <v>10.521574159950687</v>
      </c>
    </row>
    <row r="59" spans="1:14" ht="15" x14ac:dyDescent="0.4">
      <c r="A59" s="4">
        <v>37</v>
      </c>
      <c r="M59" s="1">
        <v>28.437223999999986</v>
      </c>
      <c r="N59">
        <v>10.501791116528386</v>
      </c>
    </row>
    <row r="60" spans="1:14" ht="15" x14ac:dyDescent="0.4">
      <c r="A60" s="4">
        <v>37.5</v>
      </c>
      <c r="M60" s="1">
        <v>28.669455999999986</v>
      </c>
      <c r="N60">
        <v>10.461803266969708</v>
      </c>
    </row>
    <row r="61" spans="1:14" ht="15" x14ac:dyDescent="0.4">
      <c r="A61" s="4">
        <v>38.4</v>
      </c>
      <c r="M61" s="1">
        <v>28.901687999999986</v>
      </c>
      <c r="N61">
        <v>10.401841693453239</v>
      </c>
    </row>
    <row r="62" spans="1:14" x14ac:dyDescent="0.35">
      <c r="M62" s="1">
        <v>29.133919999999986</v>
      </c>
      <c r="N62">
        <v>10.32225179625776</v>
      </c>
    </row>
    <row r="63" spans="1:14" x14ac:dyDescent="0.35">
      <c r="M63" s="1">
        <v>29.366151999999985</v>
      </c>
      <c r="N63">
        <v>10.22348997987786</v>
      </c>
    </row>
    <row r="64" spans="1:14" x14ac:dyDescent="0.35">
      <c r="M64" s="1">
        <v>29.598383999999985</v>
      </c>
      <c r="N64">
        <v>10.106119293936962</v>
      </c>
    </row>
    <row r="65" spans="13:14" x14ac:dyDescent="0.35">
      <c r="M65" s="1">
        <v>29.830615999999985</v>
      </c>
      <c r="N65">
        <v>9.9708040871448453</v>
      </c>
    </row>
    <row r="66" spans="13:14" x14ac:dyDescent="0.35">
      <c r="M66" s="1">
        <v>30.062847999999985</v>
      </c>
      <c r="N66">
        <v>9.8183037453105761</v>
      </c>
    </row>
    <row r="67" spans="13:14" x14ac:dyDescent="0.35">
      <c r="M67" s="1">
        <v>30.295079999999984</v>
      </c>
      <c r="N67">
        <v>9.6494655959736573</v>
      </c>
    </row>
    <row r="68" spans="13:14" x14ac:dyDescent="0.35">
      <c r="M68" s="1">
        <v>30.527311999999984</v>
      </c>
      <c r="N68">
        <v>9.4652170723699243</v>
      </c>
    </row>
    <row r="69" spans="13:14" x14ac:dyDescent="0.35">
      <c r="M69" s="1">
        <v>30.759543999999984</v>
      </c>
      <c r="N69">
        <v>9.2665572380462251</v>
      </c>
    </row>
    <row r="70" spans="13:14" x14ac:dyDescent="0.35">
      <c r="M70" s="1">
        <v>30.991775999999984</v>
      </c>
      <c r="N70">
        <v>9.0545477803537064</v>
      </c>
    </row>
    <row r="71" spans="13:14" x14ac:dyDescent="0.35">
      <c r="M71" s="1">
        <v>31.224007999999984</v>
      </c>
      <c r="N71">
        <v>8.8303035861918815</v>
      </c>
    </row>
    <row r="72" spans="13:14" x14ac:dyDescent="0.35">
      <c r="M72" s="1">
        <v>31.456239999999983</v>
      </c>
      <c r="N72">
        <v>8.5949830166881895</v>
      </c>
    </row>
    <row r="73" spans="13:14" x14ac:dyDescent="0.35">
      <c r="M73" s="1">
        <v>31.688471999999983</v>
      </c>
      <c r="N73">
        <v>8.3497779989604712</v>
      </c>
    </row>
    <row r="74" spans="13:14" x14ac:dyDescent="0.35">
      <c r="M74" s="1">
        <v>31.920703999999983</v>
      </c>
      <c r="N74">
        <v>8.0959040527377617</v>
      </c>
    </row>
    <row r="75" spans="13:14" x14ac:dyDescent="0.35">
      <c r="M75" s="1">
        <v>32.152935999999983</v>
      </c>
      <c r="N75">
        <v>7.8345903674584161</v>
      </c>
    </row>
    <row r="76" spans="13:14" x14ac:dyDescent="0.35">
      <c r="M76" s="1">
        <v>32.385167999999986</v>
      </c>
      <c r="N76">
        <v>7.5670700416063479</v>
      </c>
    </row>
    <row r="77" spans="13:14" x14ac:dyDescent="0.35">
      <c r="M77" s="1">
        <v>32.617399999999989</v>
      </c>
      <c r="N77">
        <v>7.2945705905989353</v>
      </c>
    </row>
    <row r="78" spans="13:14" x14ac:dyDescent="0.35">
      <c r="M78" s="1">
        <v>32.849631999999993</v>
      </c>
      <c r="N78">
        <v>7.0183048226439411</v>
      </c>
    </row>
    <row r="79" spans="13:14" x14ac:dyDescent="0.35">
      <c r="M79" s="1">
        <v>33.081863999999996</v>
      </c>
      <c r="N79">
        <v>6.7394621738004981</v>
      </c>
    </row>
    <row r="80" spans="13:14" x14ac:dyDescent="0.35">
      <c r="M80" s="1">
        <v>33.314095999999999</v>
      </c>
      <c r="N80">
        <v>6.4592005841931144</v>
      </c>
    </row>
    <row r="81" spans="13:14" x14ac:dyDescent="0.35">
      <c r="M81" s="1">
        <v>33.546328000000003</v>
      </c>
      <c r="N81">
        <v>6.1786389871346312</v>
      </c>
    </row>
    <row r="82" spans="13:14" x14ac:dyDescent="0.35">
      <c r="M82" s="1">
        <v>33.778560000000006</v>
      </c>
      <c r="N82">
        <v>5.8988504720210653</v>
      </c>
    </row>
    <row r="83" spans="13:14" x14ac:dyDescent="0.35">
      <c r="M83" s="1">
        <v>34.010792000000009</v>
      </c>
      <c r="N83">
        <v>5.6208561704806055</v>
      </c>
    </row>
    <row r="84" spans="13:14" x14ac:dyDescent="0.35">
      <c r="M84" s="1">
        <v>34.243024000000013</v>
      </c>
      <c r="N84">
        <v>5.3456199036040219</v>
      </c>
    </row>
    <row r="85" spans="13:14" x14ac:dyDescent="0.35">
      <c r="M85" s="1">
        <v>34.475256000000016</v>
      </c>
      <c r="N85">
        <v>5.0740436163635998</v>
      </c>
    </row>
    <row r="86" spans="13:14" x14ac:dyDescent="0.35">
      <c r="M86" s="1">
        <v>34.707488000000019</v>
      </c>
      <c r="N86">
        <v>4.8069636137442435</v>
      </c>
    </row>
    <row r="87" spans="13:14" x14ac:dyDescent="0.35">
      <c r="M87" s="1">
        <v>34.939720000000023</v>
      </c>
      <c r="N87">
        <v>4.5451476018535395</v>
      </c>
    </row>
    <row r="88" spans="13:14" x14ac:dyDescent="0.35">
      <c r="M88" s="1">
        <v>35.171952000000026</v>
      </c>
      <c r="N88">
        <v>4.2892925265219324</v>
      </c>
    </row>
    <row r="89" spans="13:14" x14ac:dyDescent="0.35">
      <c r="M89" s="1">
        <v>35.404184000000029</v>
      </c>
      <c r="N89">
        <v>4.0400231918069816</v>
      </c>
    </row>
    <row r="90" spans="13:14" x14ac:dyDescent="0.35">
      <c r="M90" s="1">
        <v>35.636416000000033</v>
      </c>
      <c r="N90">
        <v>3.797891631513175</v>
      </c>
    </row>
    <row r="91" spans="13:14" x14ac:dyDescent="0.35">
      <c r="M91" s="1">
        <v>35.868648000000036</v>
      </c>
      <c r="N91">
        <v>3.5633771984456977</v>
      </c>
    </row>
    <row r="92" spans="13:14" x14ac:dyDescent="0.35">
      <c r="M92" s="1">
        <v>36.100880000000039</v>
      </c>
      <c r="N92">
        <v>3.3368873287238947</v>
      </c>
    </row>
    <row r="93" spans="13:14" x14ac:dyDescent="0.35">
      <c r="M93" s="1">
        <v>36.333112000000042</v>
      </c>
      <c r="N93">
        <v>3.1187589321555333</v>
      </c>
    </row>
    <row r="94" spans="13:14" x14ac:dyDescent="0.35">
      <c r="M94" s="1">
        <v>36.565344000000046</v>
      </c>
      <c r="N94">
        <v>2.9092603544595854</v>
      </c>
    </row>
    <row r="95" spans="13:14" x14ac:dyDescent="0.35">
      <c r="M95" s="1">
        <v>36.797576000000049</v>
      </c>
      <c r="N95">
        <v>2.7085938530434879</v>
      </c>
    </row>
    <row r="96" spans="13:14" x14ac:dyDescent="0.35">
      <c r="M96" s="1">
        <v>37.029808000000052</v>
      </c>
      <c r="N96">
        <v>2.5168985250881986</v>
      </c>
    </row>
    <row r="97" spans="13:14" x14ac:dyDescent="0.35">
      <c r="M97" s="1">
        <v>37.262040000000056</v>
      </c>
      <c r="N97">
        <v>2.3342536248479808</v>
      </c>
    </row>
    <row r="98" spans="13:14" x14ac:dyDescent="0.35">
      <c r="M98" s="1">
        <v>37.494272000000059</v>
      </c>
      <c r="N98">
        <v>2.1606822062892035</v>
      </c>
    </row>
    <row r="99" spans="13:14" x14ac:dyDescent="0.35">
      <c r="M99" s="1">
        <v>37.726504000000062</v>
      </c>
      <c r="N99">
        <v>1.9961550274144879</v>
      </c>
    </row>
    <row r="100" spans="13:14" x14ac:dyDescent="0.35">
      <c r="M100" s="1">
        <v>37.958736000000066</v>
      </c>
      <c r="N100">
        <v>1.8405946537714237</v>
      </c>
    </row>
    <row r="101" spans="13:14" x14ac:dyDescent="0.35">
      <c r="M101" s="1">
        <v>38.190968000000069</v>
      </c>
      <c r="N101">
        <v>1.6938797006428614</v>
      </c>
    </row>
    <row r="102" spans="13:14" x14ac:dyDescent="0.35">
      <c r="M102" s="1">
        <v>38.423200000000072</v>
      </c>
      <c r="N102">
        <v>1.5558491561631822</v>
      </c>
    </row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S102"/>
  <sheetViews>
    <sheetView workbookViewId="0">
      <selection activeCell="K7" sqref="K7"/>
    </sheetView>
  </sheetViews>
  <sheetFormatPr defaultRowHeight="12.75" x14ac:dyDescent="0.35"/>
  <sheetData>
    <row r="1" spans="1:253" ht="15" x14ac:dyDescent="0.4">
      <c r="A1" s="3" t="s">
        <v>1</v>
      </c>
      <c r="B1" t="e">
        <f>AVERAGE(rngforcount)</f>
        <v>#REF!</v>
      </c>
      <c r="D1">
        <v>60</v>
      </c>
      <c r="G1" t="s">
        <v>2</v>
      </c>
      <c r="J1" t="e">
        <f>SUM(rng + D4)</f>
        <v>#REF!</v>
      </c>
      <c r="P1" s="1">
        <v>15.2</v>
      </c>
      <c r="Q1">
        <v>2</v>
      </c>
      <c r="Z1" t="e">
        <f>SUM(Z3/Z2)</f>
        <v>#REF!</v>
      </c>
      <c r="IS1">
        <v>59</v>
      </c>
    </row>
    <row r="2" spans="1:253" ht="15" x14ac:dyDescent="0.4">
      <c r="A2" s="4">
        <v>15.2</v>
      </c>
      <c r="B2">
        <v>5.2821228719046855</v>
      </c>
      <c r="F2">
        <v>15.2</v>
      </c>
      <c r="G2">
        <v>15.2</v>
      </c>
      <c r="H2">
        <v>2</v>
      </c>
      <c r="K2">
        <v>38.42319999999998</v>
      </c>
      <c r="L2" t="e">
        <f>SUM(rngg1-G2)/100</f>
        <v>#REF!</v>
      </c>
      <c r="M2" s="1">
        <v>15.2</v>
      </c>
      <c r="N2">
        <v>0.53461188270966753</v>
      </c>
      <c r="P2" s="1">
        <v>17.522320000000001</v>
      </c>
      <c r="Q2">
        <v>1</v>
      </c>
      <c r="Z2" s="8">
        <v>60</v>
      </c>
      <c r="IS2">
        <f>((1-(Z30/100))/2)</f>
        <v>2.5000000000000022E-2</v>
      </c>
    </row>
    <row r="3" spans="1:253" ht="15" x14ac:dyDescent="0.4">
      <c r="A3" s="4">
        <v>17.3</v>
      </c>
      <c r="D3">
        <v>9</v>
      </c>
      <c r="F3">
        <v>38.4</v>
      </c>
      <c r="G3">
        <v>17.522320000000001</v>
      </c>
      <c r="H3">
        <v>1</v>
      </c>
      <c r="M3" s="1">
        <v>15.432231999999999</v>
      </c>
      <c r="N3">
        <v>0.5946100700679342</v>
      </c>
      <c r="P3" s="1">
        <v>19.844639999999998</v>
      </c>
      <c r="Q3">
        <v>5</v>
      </c>
      <c r="Z3" t="e">
        <f>SUM(rngforcount)</f>
        <v>#REF!</v>
      </c>
    </row>
    <row r="4" spans="1:253" ht="15" x14ac:dyDescent="0.4">
      <c r="A4" s="4">
        <v>18.600000000000001</v>
      </c>
      <c r="D4">
        <f>(SUM(F5/D3))*1.001</f>
        <v>2.5803555555555548</v>
      </c>
      <c r="F4">
        <v>60</v>
      </c>
      <c r="G4">
        <v>19.844639999999998</v>
      </c>
      <c r="H4">
        <v>5</v>
      </c>
      <c r="M4" s="1">
        <v>15.664463999999999</v>
      </c>
      <c r="N4">
        <v>0.66006458274433288</v>
      </c>
      <c r="P4" s="1">
        <v>22.166959999999996</v>
      </c>
      <c r="Q4">
        <v>7</v>
      </c>
      <c r="Z4" s="6" t="e">
        <f>STDEV(rngforcount)</f>
        <v>#REF!</v>
      </c>
      <c r="IS4">
        <f>(Z30/100)+(1-(Z30/100))/2</f>
        <v>0.97499999999999998</v>
      </c>
    </row>
    <row r="5" spans="1:253" ht="15" x14ac:dyDescent="0.4">
      <c r="A5" s="4">
        <v>20.6</v>
      </c>
      <c r="D5">
        <f>SUM(D3-1)</f>
        <v>8</v>
      </c>
      <c r="F5">
        <f>SUM(F3-F2)</f>
        <v>23.2</v>
      </c>
      <c r="G5">
        <v>22.166959999999996</v>
      </c>
      <c r="H5">
        <v>7</v>
      </c>
      <c r="M5" s="1">
        <v>15.896695999999999</v>
      </c>
      <c r="N5">
        <v>0.73130933746637161</v>
      </c>
      <c r="P5" s="1">
        <v>24.489279999999994</v>
      </c>
      <c r="Q5">
        <v>8</v>
      </c>
      <c r="Z5" s="7">
        <v>28.094999999999999</v>
      </c>
    </row>
    <row r="6" spans="1:253" ht="15" x14ac:dyDescent="0.4">
      <c r="A6" s="4">
        <v>21.2</v>
      </c>
      <c r="G6">
        <v>24.489279999999994</v>
      </c>
      <c r="H6">
        <v>8</v>
      </c>
      <c r="K6" t="e">
        <f>MAX(_rng1, rngN)</f>
        <v>#REF!</v>
      </c>
      <c r="M6" s="1">
        <v>16.128927999999998</v>
      </c>
      <c r="N6">
        <v>0.80867929680193296</v>
      </c>
      <c r="P6" s="1">
        <v>26.811599999999991</v>
      </c>
      <c r="Q6">
        <v>11</v>
      </c>
      <c r="Z6" s="7">
        <v>15.2</v>
      </c>
    </row>
    <row r="7" spans="1:253" ht="15" x14ac:dyDescent="0.4">
      <c r="A7" s="4">
        <v>21.3</v>
      </c>
      <c r="D7">
        <f>(D3-1)</f>
        <v>8</v>
      </c>
      <c r="G7">
        <v>26.811599999999991</v>
      </c>
      <c r="H7">
        <v>11</v>
      </c>
      <c r="K7">
        <v>12.1</v>
      </c>
      <c r="M7" s="1">
        <v>16.361159999999998</v>
      </c>
      <c r="N7">
        <v>0.89250785871998561</v>
      </c>
      <c r="P7" s="1">
        <v>29.133919999999989</v>
      </c>
      <c r="Q7">
        <v>11</v>
      </c>
      <c r="Z7" s="7">
        <v>24.125</v>
      </c>
    </row>
    <row r="8" spans="1:253" ht="15" x14ac:dyDescent="0.4">
      <c r="A8" s="4">
        <v>21.8</v>
      </c>
      <c r="E8">
        <f>ABS(SUM(F3-G2))</f>
        <v>23.2</v>
      </c>
      <c r="G8">
        <v>29.133919999999989</v>
      </c>
      <c r="H8">
        <v>11</v>
      </c>
      <c r="I8">
        <f>ABS(SUM(F3-G2))</f>
        <v>23.2</v>
      </c>
      <c r="M8" s="1">
        <v>16.593391999999998</v>
      </c>
      <c r="N8">
        <v>0.98312398330810058</v>
      </c>
      <c r="P8" s="1">
        <v>31.456239999999987</v>
      </c>
      <c r="Q8">
        <v>5</v>
      </c>
      <c r="Z8" s="7">
        <v>28.35</v>
      </c>
    </row>
    <row r="9" spans="1:253" ht="15" x14ac:dyDescent="0.4">
      <c r="A9" s="4">
        <v>21.9</v>
      </c>
      <c r="G9">
        <v>31.456239999999987</v>
      </c>
      <c r="H9">
        <v>5</v>
      </c>
      <c r="M9" s="1">
        <v>16.825623999999998</v>
      </c>
      <c r="N9">
        <v>1.0808490638493187</v>
      </c>
      <c r="P9" s="1">
        <v>33.778559999999985</v>
      </c>
      <c r="Q9">
        <v>5</v>
      </c>
      <c r="Z9" s="7">
        <v>32.200000000000003</v>
      </c>
    </row>
    <row r="10" spans="1:253" ht="15" x14ac:dyDescent="0.4">
      <c r="A10" s="4">
        <v>22.2</v>
      </c>
      <c r="G10">
        <v>33.778559999999985</v>
      </c>
      <c r="H10">
        <v>5</v>
      </c>
      <c r="M10" s="1">
        <v>17.057855999999997</v>
      </c>
      <c r="N10">
        <v>1.1859935538424953</v>
      </c>
      <c r="P10" s="1">
        <v>36.100879999999982</v>
      </c>
      <c r="Q10">
        <v>5</v>
      </c>
      <c r="Z10">
        <v>15.2</v>
      </c>
    </row>
    <row r="11" spans="1:253" ht="15" x14ac:dyDescent="0.4">
      <c r="A11" s="4">
        <v>22.7</v>
      </c>
      <c r="G11">
        <v>36.100879999999982</v>
      </c>
      <c r="H11">
        <v>5</v>
      </c>
      <c r="M11" s="1">
        <v>17.290087999999997</v>
      </c>
      <c r="N11">
        <v>1.2988533661977226</v>
      </c>
      <c r="P11" s="1">
        <v>38.42319999999998</v>
      </c>
      <c r="Z11">
        <v>38.4</v>
      </c>
    </row>
    <row r="12" spans="1:253" ht="15" x14ac:dyDescent="0.4">
      <c r="A12" s="4">
        <v>23</v>
      </c>
      <c r="C12">
        <f>G3-G2</f>
        <v>2.3223200000000013</v>
      </c>
      <c r="G12">
        <v>38.42319999999998</v>
      </c>
      <c r="M12" s="1">
        <v>17.522319999999997</v>
      </c>
      <c r="N12">
        <v>1.4197060656942602</v>
      </c>
      <c r="Z12" s="6">
        <v>4.4773081036830238</v>
      </c>
    </row>
    <row r="13" spans="1:253" ht="15" x14ac:dyDescent="0.4">
      <c r="A13" s="4">
        <v>23.5</v>
      </c>
      <c r="C13" t="e">
        <f>SUM(chartrng1)</f>
        <v>#REF!</v>
      </c>
      <c r="M13" s="1">
        <v>17.754551999999997</v>
      </c>
      <c r="N13">
        <v>1.5488068807852255</v>
      </c>
      <c r="Z13" s="6">
        <v>6.4424048228948365</v>
      </c>
    </row>
    <row r="14" spans="1:253" ht="15" x14ac:dyDescent="0.4">
      <c r="A14" s="4">
        <v>23.6</v>
      </c>
      <c r="C14" t="e">
        <f>(rngnext)</f>
        <v>#REF!</v>
      </c>
      <c r="M14" s="1">
        <v>17.986783999999997</v>
      </c>
      <c r="N14">
        <v>1.6863845658940315</v>
      </c>
      <c r="Z14" s="7">
        <v>26.730481536045581</v>
      </c>
    </row>
    <row r="15" spans="1:253" ht="15" x14ac:dyDescent="0.4">
      <c r="A15" s="4">
        <v>23.9</v>
      </c>
      <c r="J15" t="e">
        <f>SUM(_rng1)</f>
        <v>#REF!</v>
      </c>
      <c r="M15" s="1">
        <v>18.219015999999996</v>
      </c>
      <c r="N15">
        <v>1.8326371503864403</v>
      </c>
      <c r="Z15" s="7">
        <v>29.45951846395441</v>
      </c>
    </row>
    <row r="16" spans="1:253" ht="15" x14ac:dyDescent="0.4">
      <c r="A16" s="4">
        <v>24</v>
      </c>
      <c r="M16" s="1">
        <v>18.451247999999996</v>
      </c>
      <c r="N16">
        <v>1.9877276153256649</v>
      </c>
    </row>
    <row r="17" spans="1:26" ht="15" x14ac:dyDescent="0.4">
      <c r="A17" s="4">
        <v>24.5</v>
      </c>
      <c r="M17" s="1">
        <v>18.683479999999996</v>
      </c>
      <c r="N17">
        <v>2.1517795438263043</v>
      </c>
    </row>
    <row r="18" spans="1:26" ht="15" x14ac:dyDescent="0.4">
      <c r="A18" s="4">
        <v>24.6</v>
      </c>
      <c r="M18" s="1">
        <v>18.915711999999996</v>
      </c>
      <c r="N18">
        <v>2.3248727952114838</v>
      </c>
    </row>
    <row r="19" spans="1:26" ht="15" x14ac:dyDescent="0.4">
      <c r="A19" s="4">
        <v>24.8</v>
      </c>
      <c r="M19" s="1">
        <v>19.147943999999995</v>
      </c>
      <c r="N19">
        <v>2.5070392571389828</v>
      </c>
    </row>
    <row r="20" spans="1:26" ht="15" x14ac:dyDescent="0.4">
      <c r="A20" s="4">
        <v>25</v>
      </c>
      <c r="F20" t="e">
        <f>SUM(endrange-A2)</f>
        <v>#REF!</v>
      </c>
      <c r="M20" s="1">
        <v>19.380175999999995</v>
      </c>
      <c r="N20">
        <v>2.698258733288132</v>
      </c>
    </row>
    <row r="21" spans="1:26" ht="15" x14ac:dyDescent="0.4">
      <c r="A21" s="4">
        <v>25.4</v>
      </c>
      <c r="F21">
        <v>38.42319999999998</v>
      </c>
      <c r="M21" s="1">
        <v>19.612407999999995</v>
      </c>
      <c r="N21">
        <v>2.8984550269834242</v>
      </c>
    </row>
    <row r="22" spans="1:26" ht="15" x14ac:dyDescent="0.4">
      <c r="A22" s="4">
        <v>25.4</v>
      </c>
      <c r="F22">
        <v>38.42319999999998</v>
      </c>
      <c r="M22" s="1">
        <v>19.844639999999995</v>
      </c>
      <c r="N22">
        <v>3.1074922831705876</v>
      </c>
    </row>
    <row r="23" spans="1:26" ht="15" x14ac:dyDescent="0.4">
      <c r="A23" s="4">
        <v>26.4</v>
      </c>
      <c r="F23">
        <f>ROUNDUP(D4,30)</f>
        <v>2.58035555555555</v>
      </c>
      <c r="M23" s="1">
        <v>20.076871999999995</v>
      </c>
      <c r="N23">
        <v>3.3251716523605044</v>
      </c>
    </row>
    <row r="24" spans="1:26" ht="15" x14ac:dyDescent="0.4">
      <c r="A24" s="4">
        <v>26.8</v>
      </c>
      <c r="M24" s="1">
        <v>20.309103999999994</v>
      </c>
      <c r="N24">
        <v>3.5512283404294775</v>
      </c>
    </row>
    <row r="25" spans="1:26" ht="15" x14ac:dyDescent="0.4">
      <c r="A25" s="4">
        <v>26.9</v>
      </c>
      <c r="B25" s="5" t="s">
        <v>5</v>
      </c>
      <c r="M25" s="1">
        <v>20.541335999999994</v>
      </c>
      <c r="N25">
        <v>3.7853291074363562</v>
      </c>
    </row>
    <row r="26" spans="1:26" ht="15" x14ac:dyDescent="0.4">
      <c r="A26" s="4">
        <v>27.1</v>
      </c>
      <c r="B26" s="5" t="s">
        <v>6</v>
      </c>
      <c r="M26" s="1">
        <v>20.773567999999994</v>
      </c>
      <c r="N26">
        <v>4.0270702768278674</v>
      </c>
    </row>
    <row r="27" spans="1:26" ht="15" x14ac:dyDescent="0.4">
      <c r="A27" s="4">
        <v>27.3</v>
      </c>
      <c r="B27" s="5" t="s">
        <v>7</v>
      </c>
      <c r="M27" s="1">
        <v>21.005799999999994</v>
      </c>
      <c r="N27">
        <v>4.2759763135100455</v>
      </c>
    </row>
    <row r="28" spans="1:26" ht="15" x14ac:dyDescent="0.4">
      <c r="A28" s="4">
        <v>27.5</v>
      </c>
      <c r="B28" s="5" t="s">
        <v>8</v>
      </c>
      <c r="M28" s="1">
        <v>21.238031999999993</v>
      </c>
      <c r="N28">
        <v>4.5314990252416276</v>
      </c>
    </row>
    <row r="29" spans="1:26" ht="15" x14ac:dyDescent="0.4">
      <c r="A29" s="4">
        <v>28.1</v>
      </c>
      <c r="B29" s="5" t="s">
        <v>9</v>
      </c>
      <c r="M29" s="1">
        <v>21.470263999999993</v>
      </c>
      <c r="N29">
        <v>4.7930174366513381</v>
      </c>
    </row>
    <row r="30" spans="1:26" ht="15" x14ac:dyDescent="0.4">
      <c r="A30" s="4">
        <v>28.3</v>
      </c>
      <c r="B30" s="5" t="s">
        <v>10</v>
      </c>
      <c r="M30" s="1">
        <v>21.702495999999993</v>
      </c>
      <c r="N30">
        <v>5.0598383789139838</v>
      </c>
      <c r="Z30">
        <v>95</v>
      </c>
    </row>
    <row r="31" spans="1:26" ht="15" x14ac:dyDescent="0.4">
      <c r="A31" s="4">
        <v>28.3</v>
      </c>
      <c r="B31" s="5" t="s">
        <v>11</v>
      </c>
      <c r="M31" s="1">
        <v>21.934727999999993</v>
      </c>
      <c r="N31">
        <v>5.3311978307826084</v>
      </c>
    </row>
    <row r="32" spans="1:26" ht="15" x14ac:dyDescent="0.4">
      <c r="A32" s="4">
        <v>28.4</v>
      </c>
      <c r="B32" s="5" t="s">
        <v>12</v>
      </c>
      <c r="M32" s="1">
        <v>22.166959999999992</v>
      </c>
      <c r="N32">
        <v>5.6062630383314334</v>
      </c>
    </row>
    <row r="33" spans="1:30" ht="15" x14ac:dyDescent="0.4">
      <c r="A33" s="4">
        <v>28.7</v>
      </c>
      <c r="B33" s="5" t="s">
        <v>13</v>
      </c>
      <c r="M33" s="1">
        <v>22.399191999999992</v>
      </c>
      <c r="N33">
        <v>5.8841354315072545</v>
      </c>
    </row>
    <row r="34" spans="1:30" ht="15" x14ac:dyDescent="0.4">
      <c r="A34" s="4">
        <v>28.9</v>
      </c>
      <c r="B34" s="5" t="s">
        <v>14</v>
      </c>
      <c r="M34" s="1">
        <v>22.631423999999992</v>
      </c>
      <c r="N34">
        <v>6.1638543455283337</v>
      </c>
    </row>
    <row r="35" spans="1:30" ht="15" x14ac:dyDescent="0.4">
      <c r="A35" s="4">
        <v>29</v>
      </c>
      <c r="B35" s="5" t="s">
        <v>15</v>
      </c>
      <c r="M35" s="1">
        <v>22.863655999999992</v>
      </c>
      <c r="N35">
        <v>6.44440154444528</v>
      </c>
    </row>
    <row r="36" spans="1:30" ht="15" x14ac:dyDescent="0.4">
      <c r="A36" s="4">
        <v>29.2</v>
      </c>
      <c r="B36" s="5" t="s">
        <v>3</v>
      </c>
      <c r="M36" s="1">
        <v>23.095887999999992</v>
      </c>
      <c r="N36">
        <v>6.7247065329437179</v>
      </c>
    </row>
    <row r="37" spans="1:30" ht="15" x14ac:dyDescent="0.4">
      <c r="A37" s="4">
        <v>29.3</v>
      </c>
      <c r="B37" s="9" t="s">
        <v>4</v>
      </c>
      <c r="M37" s="1">
        <v>23.328119999999991</v>
      </c>
      <c r="N37">
        <v>7.003652630897653</v>
      </c>
    </row>
    <row r="38" spans="1:30" ht="15" x14ac:dyDescent="0.4">
      <c r="A38" s="4">
        <v>29.3</v>
      </c>
      <c r="M38" s="1">
        <v>23.560351999999991</v>
      </c>
      <c r="N38">
        <v>7.2800837734646251</v>
      </c>
    </row>
    <row r="39" spans="1:30" ht="293.64999999999998" x14ac:dyDescent="0.4">
      <c r="A39" s="4">
        <v>29.4</v>
      </c>
      <c r="M39" s="1">
        <v>23.792583999999991</v>
      </c>
      <c r="N39">
        <v>7.5528119878500446</v>
      </c>
      <c r="AD39" s="10" t="s">
        <v>16</v>
      </c>
    </row>
    <row r="40" spans="1:30" ht="242.65" x14ac:dyDescent="0.4">
      <c r="A40" s="4">
        <v>29.5</v>
      </c>
      <c r="M40" s="1">
        <v>24.024815999999991</v>
      </c>
      <c r="N40">
        <v>7.8206254864676934</v>
      </c>
      <c r="AD40" s="10" t="s">
        <v>17</v>
      </c>
    </row>
    <row r="41" spans="1:30" ht="15" x14ac:dyDescent="0.4">
      <c r="A41" s="4">
        <v>29.5</v>
      </c>
      <c r="M41" s="1">
        <v>24.25704799999999</v>
      </c>
      <c r="N41">
        <v>8.0822973052993472</v>
      </c>
    </row>
    <row r="42" spans="1:30" ht="15" x14ac:dyDescent="0.4">
      <c r="A42" s="4">
        <v>29.6</v>
      </c>
      <c r="M42" s="1">
        <v>24.48927999999999</v>
      </c>
      <c r="N42">
        <v>8.3365944060212307</v>
      </c>
    </row>
    <row r="43" spans="1:30" ht="15" x14ac:dyDescent="0.4">
      <c r="A43" s="4">
        <v>29.6</v>
      </c>
      <c r="M43" s="1">
        <v>24.72151199999999</v>
      </c>
      <c r="N43">
        <v>8.58228715112614</v>
      </c>
    </row>
    <row r="44" spans="1:30" ht="15" x14ac:dyDescent="0.4">
      <c r="A44" s="4">
        <v>30.2</v>
      </c>
      <c r="M44" s="1">
        <v>24.95374399999999</v>
      </c>
      <c r="N44">
        <v>8.8181590530248251</v>
      </c>
    </row>
    <row r="45" spans="1:30" ht="15" x14ac:dyDescent="0.4">
      <c r="A45" s="4">
        <v>31</v>
      </c>
      <c r="M45" s="1">
        <v>25.185975999999989</v>
      </c>
      <c r="N45">
        <v>9.0430166911418652</v>
      </c>
    </row>
    <row r="46" spans="1:30" ht="15" x14ac:dyDescent="0.4">
      <c r="A46" s="4">
        <v>31.3</v>
      </c>
      <c r="M46" s="1">
        <v>25.418207999999989</v>
      </c>
      <c r="N46">
        <v>9.2556996854940756</v>
      </c>
    </row>
    <row r="47" spans="1:30" ht="15" x14ac:dyDescent="0.4">
      <c r="A47" s="4">
        <v>32.5</v>
      </c>
      <c r="M47" s="1">
        <v>25.650439999999989</v>
      </c>
      <c r="N47">
        <v>9.4550906112941728</v>
      </c>
    </row>
    <row r="48" spans="1:30" ht="15" x14ac:dyDescent="0.4">
      <c r="A48" s="4">
        <v>32.700000000000003</v>
      </c>
      <c r="M48" s="1">
        <v>25.882671999999989</v>
      </c>
      <c r="N48">
        <v>9.6401247368740766</v>
      </c>
    </row>
    <row r="49" spans="1:14" ht="15" x14ac:dyDescent="0.4">
      <c r="A49" s="4">
        <v>33.200000000000003</v>
      </c>
      <c r="M49" s="1">
        <v>26.114903999999989</v>
      </c>
      <c r="N49">
        <v>9.8097994667545549</v>
      </c>
    </row>
    <row r="50" spans="1:14" ht="15" x14ac:dyDescent="0.4">
      <c r="A50" s="4">
        <v>33.5</v>
      </c>
      <c r="M50" s="1">
        <v>26.347135999999988</v>
      </c>
      <c r="N50">
        <v>9.963183373053031</v>
      </c>
    </row>
    <row r="51" spans="1:14" ht="15" x14ac:dyDescent="0.4">
      <c r="A51" s="4">
        <v>33.700000000000003</v>
      </c>
      <c r="M51" s="1">
        <v>26.579367999999988</v>
      </c>
      <c r="N51">
        <v>10.099424701636762</v>
      </c>
    </row>
    <row r="52" spans="1:14" ht="15" x14ac:dyDescent="0.4">
      <c r="A52" s="4">
        <v>34.1</v>
      </c>
      <c r="M52" s="1">
        <v>26.811599999999988</v>
      </c>
      <c r="N52">
        <v>10.217759244475292</v>
      </c>
    </row>
    <row r="53" spans="1:14" ht="15" x14ac:dyDescent="0.4">
      <c r="A53" s="4">
        <v>34.5</v>
      </c>
      <c r="M53" s="1">
        <v>27.043831999999988</v>
      </c>
      <c r="N53">
        <v>10.317517476470512</v>
      </c>
    </row>
    <row r="54" spans="1:14" ht="15" x14ac:dyDescent="0.4">
      <c r="A54" s="4">
        <v>34.6</v>
      </c>
      <c r="M54" s="1">
        <v>27.276063999999987</v>
      </c>
      <c r="N54">
        <v>10.398130863554234</v>
      </c>
    </row>
    <row r="55" spans="1:14" ht="15" x14ac:dyDescent="0.4">
      <c r="A55" s="4">
        <v>34.799999999999997</v>
      </c>
      <c r="M55" s="1">
        <v>27.508295999999987</v>
      </c>
      <c r="N55">
        <v>10.459137258918521</v>
      </c>
    </row>
    <row r="56" spans="1:14" ht="15" x14ac:dyDescent="0.4">
      <c r="A56" s="4">
        <v>35.4</v>
      </c>
      <c r="M56" s="1">
        <v>27.740527999999987</v>
      </c>
      <c r="N56">
        <v>10.500185315726533</v>
      </c>
    </row>
    <row r="57" spans="1:14" ht="15" x14ac:dyDescent="0.4">
      <c r="A57" s="4">
        <v>36.799999999999997</v>
      </c>
      <c r="M57" s="1">
        <v>27.972759999999987</v>
      </c>
      <c r="N57">
        <v>10.521037857356848</v>
      </c>
    </row>
    <row r="58" spans="1:14" ht="15" x14ac:dyDescent="0.4">
      <c r="A58" s="4">
        <v>36.9</v>
      </c>
      <c r="M58" s="1">
        <v>28.204991999999987</v>
      </c>
      <c r="N58">
        <v>10.521574159950687</v>
      </c>
    </row>
    <row r="59" spans="1:14" ht="15" x14ac:dyDescent="0.4">
      <c r="A59" s="4">
        <v>37</v>
      </c>
      <c r="M59" s="1">
        <v>28.437223999999986</v>
      </c>
      <c r="N59">
        <v>10.501791116528386</v>
      </c>
    </row>
    <row r="60" spans="1:14" ht="15" x14ac:dyDescent="0.4">
      <c r="A60" s="4">
        <v>37.5</v>
      </c>
      <c r="M60" s="1">
        <v>28.669455999999986</v>
      </c>
      <c r="N60">
        <v>10.461803266969708</v>
      </c>
    </row>
    <row r="61" spans="1:14" ht="15" x14ac:dyDescent="0.4">
      <c r="A61" s="4">
        <v>38.4</v>
      </c>
      <c r="M61" s="1">
        <v>28.901687999999986</v>
      </c>
      <c r="N61">
        <v>10.401841693453239</v>
      </c>
    </row>
    <row r="62" spans="1:14" x14ac:dyDescent="0.35">
      <c r="M62" s="1">
        <v>29.133919999999986</v>
      </c>
      <c r="N62">
        <v>10.32225179625776</v>
      </c>
    </row>
    <row r="63" spans="1:14" x14ac:dyDescent="0.35">
      <c r="M63" s="1">
        <v>29.366151999999985</v>
      </c>
      <c r="N63">
        <v>10.22348997987786</v>
      </c>
    </row>
    <row r="64" spans="1:14" x14ac:dyDescent="0.35">
      <c r="M64" s="1">
        <v>29.598383999999985</v>
      </c>
      <c r="N64">
        <v>10.106119293936962</v>
      </c>
    </row>
    <row r="65" spans="13:14" x14ac:dyDescent="0.35">
      <c r="M65" s="1">
        <v>29.830615999999985</v>
      </c>
      <c r="N65">
        <v>9.9708040871448453</v>
      </c>
    </row>
    <row r="66" spans="13:14" x14ac:dyDescent="0.35">
      <c r="M66" s="1">
        <v>30.062847999999985</v>
      </c>
      <c r="N66">
        <v>9.8183037453105761</v>
      </c>
    </row>
    <row r="67" spans="13:14" x14ac:dyDescent="0.35">
      <c r="M67" s="1">
        <v>30.295079999999984</v>
      </c>
      <c r="N67">
        <v>9.6494655959736573</v>
      </c>
    </row>
    <row r="68" spans="13:14" x14ac:dyDescent="0.35">
      <c r="M68" s="1">
        <v>30.527311999999984</v>
      </c>
      <c r="N68">
        <v>9.4652170723699243</v>
      </c>
    </row>
    <row r="69" spans="13:14" x14ac:dyDescent="0.35">
      <c r="M69" s="1">
        <v>30.759543999999984</v>
      </c>
      <c r="N69">
        <v>9.2665572380462251</v>
      </c>
    </row>
    <row r="70" spans="13:14" x14ac:dyDescent="0.35">
      <c r="M70" s="1">
        <v>30.991775999999984</v>
      </c>
      <c r="N70">
        <v>9.0545477803537064</v>
      </c>
    </row>
    <row r="71" spans="13:14" x14ac:dyDescent="0.35">
      <c r="M71" s="1">
        <v>31.224007999999984</v>
      </c>
      <c r="N71">
        <v>8.8303035861918815</v>
      </c>
    </row>
    <row r="72" spans="13:14" x14ac:dyDescent="0.35">
      <c r="M72" s="1">
        <v>31.456239999999983</v>
      </c>
      <c r="N72">
        <v>8.5949830166881895</v>
      </c>
    </row>
    <row r="73" spans="13:14" x14ac:dyDescent="0.35">
      <c r="M73" s="1">
        <v>31.688471999999983</v>
      </c>
      <c r="N73">
        <v>8.3497779989604712</v>
      </c>
    </row>
    <row r="74" spans="13:14" x14ac:dyDescent="0.35">
      <c r="M74" s="1">
        <v>31.920703999999983</v>
      </c>
      <c r="N74">
        <v>8.0959040527377617</v>
      </c>
    </row>
    <row r="75" spans="13:14" x14ac:dyDescent="0.35">
      <c r="M75" s="1">
        <v>32.152935999999983</v>
      </c>
      <c r="N75">
        <v>7.8345903674584161</v>
      </c>
    </row>
    <row r="76" spans="13:14" x14ac:dyDescent="0.35">
      <c r="M76" s="1">
        <v>32.385167999999986</v>
      </c>
      <c r="N76">
        <v>7.5670700416063479</v>
      </c>
    </row>
    <row r="77" spans="13:14" x14ac:dyDescent="0.35">
      <c r="M77" s="1">
        <v>32.617399999999989</v>
      </c>
      <c r="N77">
        <v>7.2945705905989353</v>
      </c>
    </row>
    <row r="78" spans="13:14" x14ac:dyDescent="0.35">
      <c r="M78" s="1">
        <v>32.849631999999993</v>
      </c>
      <c r="N78">
        <v>7.0183048226439411</v>
      </c>
    </row>
    <row r="79" spans="13:14" x14ac:dyDescent="0.35">
      <c r="M79" s="1">
        <v>33.081863999999996</v>
      </c>
      <c r="N79">
        <v>6.7394621738004981</v>
      </c>
    </row>
    <row r="80" spans="13:14" x14ac:dyDescent="0.35">
      <c r="M80" s="1">
        <v>33.314095999999999</v>
      </c>
      <c r="N80">
        <v>6.4592005841931144</v>
      </c>
    </row>
    <row r="81" spans="13:14" x14ac:dyDescent="0.35">
      <c r="M81" s="1">
        <v>33.546328000000003</v>
      </c>
      <c r="N81">
        <v>6.1786389871346312</v>
      </c>
    </row>
    <row r="82" spans="13:14" x14ac:dyDescent="0.35">
      <c r="M82" s="1">
        <v>33.778560000000006</v>
      </c>
      <c r="N82">
        <v>5.8988504720210653</v>
      </c>
    </row>
    <row r="83" spans="13:14" x14ac:dyDescent="0.35">
      <c r="M83" s="1">
        <v>34.010792000000009</v>
      </c>
      <c r="N83">
        <v>5.6208561704806055</v>
      </c>
    </row>
    <row r="84" spans="13:14" x14ac:dyDescent="0.35">
      <c r="M84" s="1">
        <v>34.243024000000013</v>
      </c>
      <c r="N84">
        <v>5.3456199036040219</v>
      </c>
    </row>
    <row r="85" spans="13:14" x14ac:dyDescent="0.35">
      <c r="M85" s="1">
        <v>34.475256000000016</v>
      </c>
      <c r="N85">
        <v>5.0740436163635998</v>
      </c>
    </row>
    <row r="86" spans="13:14" x14ac:dyDescent="0.35">
      <c r="M86" s="1">
        <v>34.707488000000019</v>
      </c>
      <c r="N86">
        <v>4.8069636137442435</v>
      </c>
    </row>
    <row r="87" spans="13:14" x14ac:dyDescent="0.35">
      <c r="M87" s="1">
        <v>34.939720000000023</v>
      </c>
      <c r="N87">
        <v>4.5451476018535395</v>
      </c>
    </row>
    <row r="88" spans="13:14" x14ac:dyDescent="0.35">
      <c r="M88" s="1">
        <v>35.171952000000026</v>
      </c>
      <c r="N88">
        <v>4.2892925265219324</v>
      </c>
    </row>
    <row r="89" spans="13:14" x14ac:dyDescent="0.35">
      <c r="M89" s="1">
        <v>35.404184000000029</v>
      </c>
      <c r="N89">
        <v>4.0400231918069816</v>
      </c>
    </row>
    <row r="90" spans="13:14" x14ac:dyDescent="0.35">
      <c r="M90" s="1">
        <v>35.636416000000033</v>
      </c>
      <c r="N90">
        <v>3.797891631513175</v>
      </c>
    </row>
    <row r="91" spans="13:14" x14ac:dyDescent="0.35">
      <c r="M91" s="1">
        <v>35.868648000000036</v>
      </c>
      <c r="N91">
        <v>3.5633771984456977</v>
      </c>
    </row>
    <row r="92" spans="13:14" x14ac:dyDescent="0.35">
      <c r="M92" s="1">
        <v>36.100880000000039</v>
      </c>
      <c r="N92">
        <v>3.3368873287238947</v>
      </c>
    </row>
    <row r="93" spans="13:14" x14ac:dyDescent="0.35">
      <c r="M93" s="1">
        <v>36.333112000000042</v>
      </c>
      <c r="N93">
        <v>3.1187589321555333</v>
      </c>
    </row>
    <row r="94" spans="13:14" x14ac:dyDescent="0.35">
      <c r="M94" s="1">
        <v>36.565344000000046</v>
      </c>
      <c r="N94">
        <v>2.9092603544595854</v>
      </c>
    </row>
    <row r="95" spans="13:14" x14ac:dyDescent="0.35">
      <c r="M95" s="1">
        <v>36.797576000000049</v>
      </c>
      <c r="N95">
        <v>2.7085938530434879</v>
      </c>
    </row>
    <row r="96" spans="13:14" x14ac:dyDescent="0.35">
      <c r="M96" s="1">
        <v>37.029808000000052</v>
      </c>
      <c r="N96">
        <v>2.5168985250881986</v>
      </c>
    </row>
    <row r="97" spans="13:14" x14ac:dyDescent="0.35">
      <c r="M97" s="1">
        <v>37.262040000000056</v>
      </c>
      <c r="N97">
        <v>2.3342536248479808</v>
      </c>
    </row>
    <row r="98" spans="13:14" x14ac:dyDescent="0.35">
      <c r="M98" s="1">
        <v>37.494272000000059</v>
      </c>
      <c r="N98">
        <v>2.1606822062892035</v>
      </c>
    </row>
    <row r="99" spans="13:14" x14ac:dyDescent="0.35">
      <c r="M99" s="1">
        <v>37.726504000000062</v>
      </c>
      <c r="N99">
        <v>1.9961550274144879</v>
      </c>
    </row>
    <row r="100" spans="13:14" x14ac:dyDescent="0.35">
      <c r="M100" s="1">
        <v>37.958736000000066</v>
      </c>
      <c r="N100">
        <v>1.8405946537714237</v>
      </c>
    </row>
    <row r="101" spans="13:14" x14ac:dyDescent="0.35">
      <c r="M101" s="1">
        <v>38.190968000000069</v>
      </c>
      <c r="N101">
        <v>1.6938797006428614</v>
      </c>
    </row>
    <row r="102" spans="13:14" x14ac:dyDescent="0.35">
      <c r="M102" s="1">
        <v>38.423200000000072</v>
      </c>
      <c r="N102">
        <v>1.5558491561631822</v>
      </c>
    </row>
  </sheetData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4"/>
  <sheetViews>
    <sheetView workbookViewId="0">
      <selection activeCell="F10" sqref="F10"/>
    </sheetView>
  </sheetViews>
  <sheetFormatPr defaultRowHeight="12.75" x14ac:dyDescent="0.35"/>
  <cols>
    <col min="1" max="1" width="41" bestFit="1" customWidth="1"/>
    <col min="2" max="2" width="13.796875" bestFit="1" customWidth="1"/>
    <col min="3" max="3" width="14.265625" customWidth="1"/>
  </cols>
  <sheetData>
    <row r="1" spans="1:3" x14ac:dyDescent="0.35">
      <c r="A1" t="s">
        <v>27</v>
      </c>
    </row>
    <row r="2" spans="1:3" ht="13.15" thickBot="1" x14ac:dyDescent="0.4"/>
    <row r="3" spans="1:3" x14ac:dyDescent="0.35">
      <c r="A3" s="16"/>
      <c r="B3" s="16" t="s">
        <v>25</v>
      </c>
      <c r="C3" s="16" t="s">
        <v>26</v>
      </c>
    </row>
    <row r="4" spans="1:3" x14ac:dyDescent="0.35">
      <c r="A4" t="s">
        <v>24</v>
      </c>
      <c r="B4">
        <v>5.7199999999999994E-2</v>
      </c>
      <c r="C4">
        <v>6.3666666666666663E-2</v>
      </c>
    </row>
    <row r="5" spans="1:3" x14ac:dyDescent="0.35">
      <c r="A5" t="s">
        <v>28</v>
      </c>
      <c r="B5">
        <v>8.120000000000089E-5</v>
      </c>
      <c r="C5">
        <v>1.50666666666667E-4</v>
      </c>
    </row>
    <row r="6" spans="1:3" x14ac:dyDescent="0.35">
      <c r="A6" t="s">
        <v>29</v>
      </c>
      <c r="B6">
        <v>5</v>
      </c>
      <c r="C6">
        <v>6</v>
      </c>
    </row>
    <row r="7" spans="1:3" x14ac:dyDescent="0.35">
      <c r="A7" t="s">
        <v>30</v>
      </c>
      <c r="B7">
        <v>1.1979259259259318E-4</v>
      </c>
    </row>
    <row r="8" spans="1:3" x14ac:dyDescent="0.35">
      <c r="A8" t="s">
        <v>31</v>
      </c>
      <c r="B8">
        <v>0</v>
      </c>
    </row>
    <row r="9" spans="1:3" x14ac:dyDescent="0.35">
      <c r="A9" t="s">
        <v>32</v>
      </c>
      <c r="B9">
        <v>9</v>
      </c>
    </row>
    <row r="10" spans="1:3" x14ac:dyDescent="0.35">
      <c r="A10" t="s">
        <v>33</v>
      </c>
      <c r="B10">
        <v>-0.97573026916196415</v>
      </c>
    </row>
    <row r="11" spans="1:3" x14ac:dyDescent="0.35">
      <c r="A11" t="s">
        <v>34</v>
      </c>
      <c r="B11">
        <v>0.17734672336056845</v>
      </c>
    </row>
    <row r="12" spans="1:3" x14ac:dyDescent="0.35">
      <c r="A12" t="s">
        <v>35</v>
      </c>
      <c r="B12">
        <v>1.8331138562643901</v>
      </c>
    </row>
    <row r="13" spans="1:3" x14ac:dyDescent="0.35">
      <c r="A13" t="s">
        <v>36</v>
      </c>
      <c r="B13">
        <v>0.3546934467211369</v>
      </c>
    </row>
    <row r="14" spans="1:3" ht="13.15" thickBot="1" x14ac:dyDescent="0.4">
      <c r="A14" s="15" t="s">
        <v>37</v>
      </c>
      <c r="B14" s="15">
        <v>2.2621588868787512</v>
      </c>
      <c r="C14" s="15"/>
    </row>
  </sheetData>
  <phoneticPr fontId="0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D121"/>
  <sheetViews>
    <sheetView tabSelected="1" topLeftCell="BK1" zoomScale="75" workbookViewId="0">
      <selection activeCell="CG7" sqref="CG7"/>
    </sheetView>
  </sheetViews>
  <sheetFormatPr defaultColWidth="9.19921875" defaultRowHeight="15" x14ac:dyDescent="0.4"/>
  <cols>
    <col min="1" max="1" width="10.796875" style="2" bestFit="1" customWidth="1"/>
    <col min="2" max="2" width="3.53125" style="2" customWidth="1"/>
    <col min="3" max="3" width="11" style="2" customWidth="1"/>
    <col min="4" max="4" width="9.796875" style="2" customWidth="1"/>
    <col min="5" max="5" width="4" style="2" customWidth="1"/>
    <col min="6" max="6" width="14.46484375" style="2" customWidth="1"/>
    <col min="7" max="7" width="3.46484375" style="2" customWidth="1"/>
    <col min="8" max="8" width="12.53125" style="2" bestFit="1" customWidth="1"/>
    <col min="9" max="9" width="9.19921875" style="2"/>
    <col min="10" max="10" width="3.265625" style="2" customWidth="1"/>
    <col min="11" max="11" width="11.19921875" style="2" customWidth="1"/>
    <col min="12" max="12" width="11.796875" style="2" customWidth="1"/>
    <col min="13" max="13" width="4" style="2" customWidth="1"/>
    <col min="14" max="14" width="12.73046875" style="2" customWidth="1"/>
    <col min="15" max="15" width="12.265625" style="2" customWidth="1"/>
    <col min="16" max="16" width="3.46484375" style="2" customWidth="1"/>
    <col min="17" max="17" width="9.19921875" style="2"/>
    <col min="18" max="18" width="2.73046875" style="2" customWidth="1"/>
    <col min="19" max="19" width="15.796875" style="2" customWidth="1"/>
    <col min="20" max="20" width="3.46484375" style="2" customWidth="1"/>
    <col min="21" max="21" width="11.265625" style="2" customWidth="1"/>
    <col min="22" max="22" width="1.796875" style="2" customWidth="1"/>
    <col min="23" max="23" width="11.46484375" style="2" customWidth="1"/>
    <col min="24" max="24" width="13.46484375" style="2" customWidth="1"/>
    <col min="25" max="25" width="3.73046875" style="2" customWidth="1"/>
    <col min="26" max="27" width="9.19921875" style="2"/>
    <col min="28" max="28" width="4.53125" style="2" customWidth="1"/>
    <col min="29" max="30" width="7.19921875" style="2" bestFit="1" customWidth="1"/>
    <col min="31" max="31" width="7" style="2" customWidth="1"/>
    <col min="32" max="32" width="15.19921875" style="2" customWidth="1"/>
    <col min="33" max="33" width="8.73046875" style="2" customWidth="1"/>
    <col min="34" max="35" width="6" style="2" bestFit="1" customWidth="1"/>
    <col min="36" max="36" width="8.19921875" style="2" bestFit="1" customWidth="1"/>
    <col min="37" max="37" width="4" style="2" customWidth="1"/>
    <col min="38" max="38" width="6.265625" style="2" customWidth="1"/>
    <col min="39" max="41" width="4.46484375" style="2" bestFit="1" customWidth="1"/>
    <col min="42" max="42" width="4.53125" style="2" customWidth="1"/>
    <col min="43" max="47" width="9.19921875" style="2"/>
    <col min="48" max="48" width="3.53125" style="2" customWidth="1"/>
    <col min="49" max="52" width="9.19921875" style="2"/>
    <col min="53" max="53" width="4.53125" style="2" customWidth="1"/>
    <col min="54" max="54" width="16.53125" style="2" customWidth="1"/>
    <col min="55" max="57" width="9.19921875" style="2"/>
    <col min="58" max="58" width="3.46484375" style="2" customWidth="1"/>
    <col min="59" max="59" width="12" style="2" customWidth="1"/>
    <col min="60" max="60" width="11" style="2" customWidth="1"/>
    <col min="61" max="61" width="3.53125" style="2" customWidth="1"/>
    <col min="62" max="62" width="13.46484375" style="2" customWidth="1"/>
    <col min="63" max="63" width="3.265625" style="2" customWidth="1"/>
    <col min="64" max="64" width="11.265625" style="2" customWidth="1"/>
    <col min="65" max="67" width="9.19921875" style="2"/>
    <col min="68" max="68" width="3.796875" style="2" customWidth="1"/>
    <col min="69" max="69" width="12.19921875" style="2" customWidth="1"/>
    <col min="70" max="70" width="8.73046875" style="2" customWidth="1"/>
    <col min="71" max="72" width="9.19921875" style="2"/>
    <col min="73" max="73" width="14.46484375" style="2" customWidth="1"/>
    <col min="74" max="74" width="9.19921875" style="2"/>
    <col min="75" max="75" width="10.33203125" style="2" customWidth="1"/>
    <col min="76" max="79" width="9.19921875" style="2"/>
    <col min="80" max="80" width="11" style="2" customWidth="1"/>
    <col min="81" max="81" width="9.19921875" style="2"/>
    <col min="82" max="82" width="12.3984375" style="2" customWidth="1"/>
    <col min="83" max="16384" width="9.19921875" style="2"/>
  </cols>
  <sheetData>
    <row r="1" spans="1:82" s="38" customFormat="1" ht="54.75" customHeight="1" x14ac:dyDescent="0.75">
      <c r="A1" s="37" t="s">
        <v>0</v>
      </c>
      <c r="C1" s="37" t="s">
        <v>50</v>
      </c>
      <c r="D1" s="37" t="s">
        <v>0</v>
      </c>
      <c r="F1" s="39" t="s">
        <v>58</v>
      </c>
      <c r="H1" s="37" t="s">
        <v>18</v>
      </c>
      <c r="I1" s="37" t="s">
        <v>19</v>
      </c>
      <c r="K1" s="39" t="s">
        <v>68</v>
      </c>
      <c r="L1" s="39" t="s">
        <v>67</v>
      </c>
      <c r="N1" s="40" t="s">
        <v>59</v>
      </c>
      <c r="O1" s="40" t="s">
        <v>60</v>
      </c>
      <c r="Q1" s="37" t="s">
        <v>22</v>
      </c>
      <c r="S1" s="40" t="s">
        <v>23</v>
      </c>
      <c r="U1" s="41" t="s">
        <v>49</v>
      </c>
      <c r="W1" s="42" t="s">
        <v>70</v>
      </c>
      <c r="X1" s="42" t="s">
        <v>69</v>
      </c>
      <c r="Z1" s="41" t="s">
        <v>38</v>
      </c>
      <c r="AA1" s="41" t="s">
        <v>39</v>
      </c>
      <c r="AC1" s="43" t="s">
        <v>65</v>
      </c>
      <c r="AD1" s="43" t="s">
        <v>66</v>
      </c>
      <c r="AF1" s="44"/>
      <c r="AG1" s="43" t="s">
        <v>40</v>
      </c>
      <c r="AH1" s="43" t="s">
        <v>41</v>
      </c>
      <c r="AI1" s="45" t="s">
        <v>42</v>
      </c>
      <c r="AJ1" s="43" t="s">
        <v>43</v>
      </c>
      <c r="AL1" s="46"/>
      <c r="AM1" s="47" t="s">
        <v>40</v>
      </c>
      <c r="AN1" s="47" t="s">
        <v>41</v>
      </c>
      <c r="AO1" s="41" t="s">
        <v>42</v>
      </c>
      <c r="AQ1" s="46"/>
      <c r="AR1" s="47" t="s">
        <v>40</v>
      </c>
      <c r="AS1" s="47" t="s">
        <v>41</v>
      </c>
      <c r="AT1" s="41" t="s">
        <v>42</v>
      </c>
      <c r="AU1" s="41" t="s">
        <v>46</v>
      </c>
      <c r="AW1" s="46" t="s">
        <v>48</v>
      </c>
      <c r="AX1" s="47"/>
      <c r="AY1" s="47">
        <v>3.5</v>
      </c>
      <c r="AZ1" s="41">
        <v>4.5</v>
      </c>
      <c r="BA1" s="46"/>
      <c r="BB1" s="46" t="s">
        <v>53</v>
      </c>
      <c r="BC1" s="48">
        <v>70</v>
      </c>
      <c r="BD1" s="48">
        <v>80</v>
      </c>
      <c r="BE1" s="48">
        <v>90</v>
      </c>
      <c r="BG1" s="40" t="s">
        <v>55</v>
      </c>
      <c r="BH1" s="40" t="s">
        <v>56</v>
      </c>
      <c r="BJ1" s="37" t="s">
        <v>57</v>
      </c>
      <c r="BL1" s="52" t="s">
        <v>61</v>
      </c>
      <c r="BM1" s="52"/>
      <c r="BN1" s="52" t="s">
        <v>62</v>
      </c>
      <c r="BO1" s="52"/>
      <c r="BQ1" s="50" t="s">
        <v>51</v>
      </c>
      <c r="BR1" s="50" t="s">
        <v>52</v>
      </c>
      <c r="BT1" s="37" t="s">
        <v>71</v>
      </c>
      <c r="BU1" s="37" t="s">
        <v>72</v>
      </c>
      <c r="BW1" s="61" t="s">
        <v>73</v>
      </c>
      <c r="BY1" s="61" t="s">
        <v>74</v>
      </c>
      <c r="CA1" s="60" t="s">
        <v>75</v>
      </c>
      <c r="CB1" s="60" t="s">
        <v>76</v>
      </c>
      <c r="CD1" s="60" t="s">
        <v>77</v>
      </c>
    </row>
    <row r="2" spans="1:82" ht="40.5" customHeight="1" x14ac:dyDescent="0.6">
      <c r="A2" s="4">
        <v>32.5</v>
      </c>
      <c r="C2" s="4">
        <v>1</v>
      </c>
      <c r="D2" s="4">
        <v>32.5</v>
      </c>
      <c r="F2" s="36">
        <v>3.88</v>
      </c>
      <c r="H2" s="31">
        <v>160.97754323496366</v>
      </c>
      <c r="I2" s="4" t="s">
        <v>20</v>
      </c>
      <c r="K2" s="4">
        <v>35</v>
      </c>
      <c r="L2" s="4">
        <v>25</v>
      </c>
      <c r="N2" s="36">
        <v>0.52</v>
      </c>
      <c r="O2" s="36">
        <v>26.2</v>
      </c>
      <c r="Q2" s="11">
        <v>97</v>
      </c>
      <c r="S2" s="12">
        <v>8</v>
      </c>
      <c r="U2" s="13">
        <v>5.3999999999999999E-2</v>
      </c>
      <c r="W2" s="4">
        <v>4.7E-2</v>
      </c>
      <c r="X2" s="4">
        <v>5.3999999999999999E-2</v>
      </c>
      <c r="Z2" s="4">
        <v>122</v>
      </c>
      <c r="AA2" s="4">
        <v>136</v>
      </c>
      <c r="AC2" s="22">
        <v>5.3999999999999999E-2</v>
      </c>
      <c r="AD2" s="22">
        <v>4.7E-2</v>
      </c>
      <c r="AF2" s="17" t="s">
        <v>45</v>
      </c>
      <c r="AG2" s="33">
        <v>100</v>
      </c>
      <c r="AH2" s="33">
        <v>147</v>
      </c>
      <c r="AI2" s="34">
        <v>186</v>
      </c>
      <c r="AJ2" s="18">
        <v>433</v>
      </c>
      <c r="AL2" s="19">
        <v>1</v>
      </c>
      <c r="AM2" s="20">
        <v>46</v>
      </c>
      <c r="AN2" s="20">
        <v>39</v>
      </c>
      <c r="AO2" s="20">
        <v>46</v>
      </c>
      <c r="AQ2" s="19">
        <v>1</v>
      </c>
      <c r="AR2" s="13">
        <v>3129</v>
      </c>
      <c r="AS2" s="13">
        <v>3200</v>
      </c>
      <c r="AT2" s="21">
        <v>2800</v>
      </c>
      <c r="AU2" s="4">
        <v>2600</v>
      </c>
      <c r="AW2" s="53" t="s">
        <v>47</v>
      </c>
      <c r="AX2" s="56">
        <v>1.2</v>
      </c>
      <c r="AY2" s="13">
        <v>76</v>
      </c>
      <c r="AZ2" s="13">
        <v>73</v>
      </c>
      <c r="BB2" s="58" t="s">
        <v>54</v>
      </c>
      <c r="BC2" s="32">
        <v>10.8</v>
      </c>
      <c r="BD2" s="32">
        <v>11.4</v>
      </c>
      <c r="BE2" s="32">
        <v>14.3</v>
      </c>
      <c r="BG2" s="4">
        <v>4</v>
      </c>
      <c r="BH2" s="4">
        <v>5</v>
      </c>
      <c r="BJ2" s="4">
        <v>245</v>
      </c>
      <c r="BL2" s="35" t="s">
        <v>63</v>
      </c>
      <c r="BM2" s="35" t="s">
        <v>64</v>
      </c>
      <c r="BN2" s="35" t="s">
        <v>63</v>
      </c>
      <c r="BO2" s="35" t="s">
        <v>64</v>
      </c>
      <c r="BQ2" s="49">
        <v>0.15</v>
      </c>
      <c r="BR2" s="49">
        <v>0.151</v>
      </c>
      <c r="BT2" s="4">
        <v>1</v>
      </c>
      <c r="BU2" s="4">
        <v>42</v>
      </c>
      <c r="BW2" s="4">
        <v>22</v>
      </c>
      <c r="BY2" s="4">
        <v>20</v>
      </c>
      <c r="CA2" s="59">
        <v>1</v>
      </c>
      <c r="CB2" s="59">
        <v>73</v>
      </c>
      <c r="CD2" s="62">
        <v>299.3</v>
      </c>
    </row>
    <row r="3" spans="1:82" ht="31.5" customHeight="1" x14ac:dyDescent="0.6">
      <c r="A3" s="4">
        <v>21.2</v>
      </c>
      <c r="C3" s="4">
        <v>1</v>
      </c>
      <c r="D3" s="4">
        <v>21.2</v>
      </c>
      <c r="F3" s="36">
        <v>3.84</v>
      </c>
      <c r="H3" s="31">
        <v>174.48790875764757</v>
      </c>
      <c r="I3" s="4" t="s">
        <v>20</v>
      </c>
      <c r="K3" s="4">
        <v>33</v>
      </c>
      <c r="L3" s="4">
        <v>18</v>
      </c>
      <c r="N3" s="36">
        <v>0.57999999999999996</v>
      </c>
      <c r="O3" s="36">
        <v>25.4</v>
      </c>
      <c r="Q3" s="11">
        <v>99</v>
      </c>
      <c r="S3" s="12">
        <v>8.5</v>
      </c>
      <c r="U3" s="13">
        <v>6.2E-2</v>
      </c>
      <c r="W3" s="4">
        <v>5.8999999999999997E-2</v>
      </c>
      <c r="X3" s="4">
        <v>6.2E-2</v>
      </c>
      <c r="Z3" s="4">
        <v>148</v>
      </c>
      <c r="AA3" s="4">
        <v>153</v>
      </c>
      <c r="AC3" s="22">
        <v>6.2E-2</v>
      </c>
      <c r="AD3" s="22">
        <v>5.8999999999999997E-2</v>
      </c>
      <c r="AF3" s="17" t="s">
        <v>44</v>
      </c>
      <c r="AG3" s="33">
        <v>12</v>
      </c>
      <c r="AH3" s="33">
        <v>9</v>
      </c>
      <c r="AI3" s="34">
        <v>14</v>
      </c>
      <c r="AJ3" s="18">
        <v>35</v>
      </c>
      <c r="AL3" s="19">
        <v>2</v>
      </c>
      <c r="AM3" s="20">
        <v>48</v>
      </c>
      <c r="AN3" s="20">
        <v>45</v>
      </c>
      <c r="AO3" s="20">
        <v>47</v>
      </c>
      <c r="AQ3" s="19">
        <v>2</v>
      </c>
      <c r="AR3" s="13">
        <v>3000</v>
      </c>
      <c r="AS3" s="13">
        <v>3300</v>
      </c>
      <c r="AT3" s="21">
        <v>2900</v>
      </c>
      <c r="AU3" s="4">
        <v>2700</v>
      </c>
      <c r="AW3" s="54"/>
      <c r="AX3" s="57"/>
      <c r="AY3" s="13">
        <v>78</v>
      </c>
      <c r="AZ3" s="13">
        <v>74</v>
      </c>
      <c r="BB3" s="58"/>
      <c r="BC3" s="32">
        <v>10.4</v>
      </c>
      <c r="BD3" s="32">
        <v>11.9</v>
      </c>
      <c r="BE3" s="32">
        <v>12.6</v>
      </c>
      <c r="BG3" s="4">
        <v>6</v>
      </c>
      <c r="BH3" s="4">
        <v>8</v>
      </c>
      <c r="BJ3" s="4">
        <v>236</v>
      </c>
      <c r="BL3" s="35">
        <v>210</v>
      </c>
      <c r="BM3" s="35">
        <v>167</v>
      </c>
      <c r="BN3" s="35">
        <v>178</v>
      </c>
      <c r="BO3" s="35">
        <v>155</v>
      </c>
      <c r="BQ3" s="49">
        <v>0.151</v>
      </c>
      <c r="BR3" s="49">
        <v>0.15</v>
      </c>
      <c r="BT3" s="4">
        <v>2</v>
      </c>
      <c r="BU3" s="4">
        <v>43</v>
      </c>
      <c r="BW3" s="4">
        <v>28</v>
      </c>
      <c r="BY3" s="4">
        <v>17</v>
      </c>
      <c r="CA3" s="59">
        <v>2</v>
      </c>
      <c r="CB3" s="59">
        <v>74</v>
      </c>
      <c r="CD3" s="62">
        <v>299.7</v>
      </c>
    </row>
    <row r="4" spans="1:82" ht="24.75" customHeight="1" x14ac:dyDescent="0.55000000000000004">
      <c r="A4" s="4">
        <v>27.3</v>
      </c>
      <c r="C4" s="4">
        <v>1</v>
      </c>
      <c r="D4" s="4">
        <v>27.3</v>
      </c>
      <c r="F4" s="36">
        <v>3.84</v>
      </c>
      <c r="H4" s="31">
        <v>159.51020079484152</v>
      </c>
      <c r="I4" s="4" t="s">
        <v>20</v>
      </c>
      <c r="K4" s="4">
        <v>29</v>
      </c>
      <c r="L4" s="4">
        <v>23</v>
      </c>
      <c r="N4" s="36">
        <v>0.66</v>
      </c>
      <c r="O4" s="36">
        <v>24.2</v>
      </c>
      <c r="Q4" s="11">
        <v>101</v>
      </c>
      <c r="S4" s="12">
        <v>7.4</v>
      </c>
      <c r="U4" s="13">
        <v>6.8000000000000005E-2</v>
      </c>
      <c r="W4" s="4">
        <v>6.8000000000000005E-2</v>
      </c>
      <c r="X4" s="4">
        <v>6.8000000000000005E-2</v>
      </c>
      <c r="Z4" s="4">
        <v>93</v>
      </c>
      <c r="AA4" s="4">
        <v>98</v>
      </c>
      <c r="AC4" s="22">
        <v>6.8000000000000005E-2</v>
      </c>
      <c r="AD4" s="22">
        <v>6.8000000000000005E-2</v>
      </c>
      <c r="AF4" s="18" t="s">
        <v>43</v>
      </c>
      <c r="AG4" s="33">
        <v>112</v>
      </c>
      <c r="AH4" s="33">
        <v>156</v>
      </c>
      <c r="AI4" s="33">
        <v>200</v>
      </c>
      <c r="AJ4" s="18">
        <v>468</v>
      </c>
      <c r="AL4" s="19">
        <v>3</v>
      </c>
      <c r="AM4" s="20">
        <v>42</v>
      </c>
      <c r="AN4" s="20">
        <v>43</v>
      </c>
      <c r="AO4" s="20">
        <v>43</v>
      </c>
      <c r="AQ4" s="19">
        <v>3</v>
      </c>
      <c r="AR4" s="13">
        <v>2865</v>
      </c>
      <c r="AS4" s="13">
        <v>2975</v>
      </c>
      <c r="AT4" s="21">
        <v>2985</v>
      </c>
      <c r="AU4" s="4">
        <v>2600</v>
      </c>
      <c r="AW4" s="54"/>
      <c r="AX4" s="56">
        <v>1.8</v>
      </c>
      <c r="AY4" s="13">
        <v>77</v>
      </c>
      <c r="AZ4" s="13">
        <v>79</v>
      </c>
      <c r="BB4" s="58"/>
      <c r="BC4" s="32">
        <v>11.2</v>
      </c>
      <c r="BD4" s="32">
        <v>11.6</v>
      </c>
      <c r="BE4" s="32">
        <v>13</v>
      </c>
      <c r="BG4" s="4">
        <v>2</v>
      </c>
      <c r="BH4" s="4">
        <v>2</v>
      </c>
      <c r="BJ4" s="4">
        <v>244</v>
      </c>
      <c r="BL4" s="35">
        <v>179</v>
      </c>
      <c r="BM4" s="35">
        <v>171</v>
      </c>
      <c r="BN4" s="35">
        <v>161</v>
      </c>
      <c r="BO4" s="35">
        <v>165</v>
      </c>
      <c r="BQ4" s="49">
        <v>0.151</v>
      </c>
      <c r="BR4" s="49">
        <v>0.151</v>
      </c>
      <c r="BT4" s="4">
        <v>3</v>
      </c>
      <c r="BU4" s="4">
        <v>42</v>
      </c>
      <c r="BW4" s="4">
        <v>20</v>
      </c>
      <c r="BY4" s="4">
        <v>18</v>
      </c>
      <c r="CA4" s="59">
        <v>3</v>
      </c>
      <c r="CB4" s="59">
        <v>76</v>
      </c>
      <c r="CD4" s="62">
        <v>299.10000000000002</v>
      </c>
    </row>
    <row r="5" spans="1:82" ht="30" customHeight="1" x14ac:dyDescent="0.55000000000000004">
      <c r="A5" s="4">
        <v>20.6</v>
      </c>
      <c r="C5" s="4">
        <v>1</v>
      </c>
      <c r="D5" s="4">
        <v>20.6</v>
      </c>
      <c r="F5" s="36">
        <v>3.88</v>
      </c>
      <c r="H5" s="31">
        <v>171.45378350386622</v>
      </c>
      <c r="I5" s="4" t="s">
        <v>20</v>
      </c>
      <c r="K5" s="4">
        <v>44</v>
      </c>
      <c r="L5" s="4">
        <v>28</v>
      </c>
      <c r="N5" s="36">
        <v>0.18</v>
      </c>
      <c r="O5" s="36">
        <v>22.7</v>
      </c>
      <c r="Q5" s="11">
        <v>96</v>
      </c>
      <c r="S5" s="12">
        <v>10.5</v>
      </c>
      <c r="U5" s="13">
        <v>5.8000000000000003E-2</v>
      </c>
      <c r="W5" s="4">
        <v>8.2000000000000003E-2</v>
      </c>
      <c r="X5" s="4">
        <v>5.8000000000000003E-2</v>
      </c>
      <c r="Z5" s="4">
        <v>234</v>
      </c>
      <c r="AA5" s="4">
        <v>236</v>
      </c>
      <c r="AC5" s="22">
        <v>5.8000000000000003E-2</v>
      </c>
      <c r="AD5" s="22">
        <v>8.2000000000000003E-2</v>
      </c>
      <c r="AQ5" s="19">
        <v>4</v>
      </c>
      <c r="AR5" s="4">
        <v>2890</v>
      </c>
      <c r="AS5" s="4">
        <v>3150</v>
      </c>
      <c r="AT5" s="4">
        <v>3050</v>
      </c>
      <c r="AU5" s="4">
        <v>2766</v>
      </c>
      <c r="AW5" s="55"/>
      <c r="AX5" s="57"/>
      <c r="AY5" s="4">
        <v>78</v>
      </c>
      <c r="AZ5" s="4">
        <v>80</v>
      </c>
      <c r="BB5" s="58"/>
      <c r="BC5" s="32">
        <v>9.9</v>
      </c>
      <c r="BD5" s="32">
        <v>12</v>
      </c>
      <c r="BE5" s="32">
        <v>14.2</v>
      </c>
      <c r="BG5" s="4">
        <v>5</v>
      </c>
      <c r="BH5" s="4">
        <v>6</v>
      </c>
      <c r="BJ5" s="4">
        <v>256</v>
      </c>
      <c r="BL5" s="35">
        <v>197</v>
      </c>
      <c r="BM5" s="35">
        <v>188</v>
      </c>
      <c r="BN5" s="35">
        <v>170</v>
      </c>
      <c r="BO5" s="35">
        <v>185</v>
      </c>
      <c r="BQ5" s="49">
        <v>0.152</v>
      </c>
      <c r="BR5" s="49">
        <v>0.15</v>
      </c>
      <c r="BT5" s="4">
        <v>4</v>
      </c>
      <c r="BU5" s="4">
        <v>38</v>
      </c>
      <c r="BW5" s="4">
        <v>24</v>
      </c>
      <c r="BY5" s="4">
        <v>22</v>
      </c>
      <c r="CA5" s="59">
        <v>4</v>
      </c>
      <c r="CB5" s="59">
        <v>72</v>
      </c>
      <c r="CD5" s="62">
        <v>300.2</v>
      </c>
    </row>
    <row r="6" spans="1:82" ht="20.65" x14ac:dyDescent="0.6">
      <c r="A6" s="4">
        <v>25.4</v>
      </c>
      <c r="C6" s="4">
        <v>1</v>
      </c>
      <c r="D6" s="4">
        <v>25.4</v>
      </c>
      <c r="F6" s="36">
        <v>3.81</v>
      </c>
      <c r="H6" s="31">
        <v>164.59241230871427</v>
      </c>
      <c r="I6" s="4" t="s">
        <v>20</v>
      </c>
      <c r="K6" s="4">
        <v>42</v>
      </c>
      <c r="L6" s="4">
        <v>24</v>
      </c>
      <c r="N6" s="36">
        <v>1</v>
      </c>
      <c r="O6" s="36">
        <v>30</v>
      </c>
      <c r="Q6" s="11">
        <v>100</v>
      </c>
      <c r="S6" s="12">
        <v>9.3000000000000007</v>
      </c>
      <c r="U6" s="14">
        <v>0.04</v>
      </c>
      <c r="W6" s="4">
        <v>7.0000000000000007E-2</v>
      </c>
      <c r="X6" s="22">
        <v>0.04</v>
      </c>
      <c r="Z6" s="4">
        <v>105</v>
      </c>
      <c r="AA6" s="4">
        <v>112</v>
      </c>
      <c r="AC6" s="22">
        <v>0.04</v>
      </c>
      <c r="AD6" s="22">
        <v>7.0000000000000007E-2</v>
      </c>
      <c r="AG6" s="26"/>
      <c r="BG6" s="4">
        <v>8</v>
      </c>
      <c r="BH6" s="4">
        <v>8</v>
      </c>
      <c r="BJ6" s="4">
        <v>228</v>
      </c>
      <c r="BL6" s="35">
        <v>184</v>
      </c>
      <c r="BM6" s="35">
        <v>166</v>
      </c>
      <c r="BN6" s="35">
        <v>175</v>
      </c>
      <c r="BO6" s="35">
        <v>172</v>
      </c>
      <c r="BQ6" s="49">
        <v>0.151</v>
      </c>
      <c r="BR6" s="49">
        <v>0.151</v>
      </c>
      <c r="BT6" s="4">
        <v>5</v>
      </c>
      <c r="BU6" s="4">
        <v>41</v>
      </c>
      <c r="BW6" s="4">
        <v>19</v>
      </c>
      <c r="BY6" s="4">
        <v>21</v>
      </c>
      <c r="CA6" s="59">
        <v>5</v>
      </c>
      <c r="CB6" s="59">
        <v>74</v>
      </c>
      <c r="CD6" s="62">
        <v>299.2</v>
      </c>
    </row>
    <row r="7" spans="1:82" ht="24" customHeight="1" x14ac:dyDescent="0.6">
      <c r="A7" s="4">
        <v>36.9</v>
      </c>
      <c r="C7" s="4">
        <v>1</v>
      </c>
      <c r="D7" s="4">
        <v>36.9</v>
      </c>
      <c r="F7" s="36">
        <v>3.78</v>
      </c>
      <c r="H7" s="31">
        <v>164.37553811492378</v>
      </c>
      <c r="I7" s="4" t="s">
        <v>20</v>
      </c>
      <c r="K7" s="4">
        <v>30</v>
      </c>
      <c r="L7" s="4">
        <v>24</v>
      </c>
      <c r="N7" s="36">
        <v>0.71</v>
      </c>
      <c r="O7" s="36">
        <v>26.9</v>
      </c>
      <c r="S7" s="12">
        <v>11.2</v>
      </c>
      <c r="W7" s="4">
        <v>5.6000000000000001E-2</v>
      </c>
      <c r="AC7" s="51"/>
      <c r="AD7" s="22">
        <v>5.6000000000000001E-2</v>
      </c>
      <c r="AF7" s="27"/>
      <c r="AG7" s="28"/>
      <c r="AH7" s="28"/>
      <c r="AI7" s="28"/>
      <c r="AJ7" s="29"/>
      <c r="BJ7" s="4">
        <v>243</v>
      </c>
      <c r="BL7" s="35">
        <v>169</v>
      </c>
      <c r="BM7" s="35">
        <v>172</v>
      </c>
      <c r="BN7" s="35">
        <v>199</v>
      </c>
      <c r="BO7" s="35">
        <v>230</v>
      </c>
      <c r="BQ7" s="49">
        <v>0.15</v>
      </c>
      <c r="BR7" s="49">
        <v>0.151</v>
      </c>
      <c r="BT7" s="4">
        <v>6</v>
      </c>
      <c r="BU7" s="4">
        <v>39</v>
      </c>
      <c r="BW7" s="4">
        <v>33</v>
      </c>
      <c r="BY7" s="4">
        <v>21</v>
      </c>
      <c r="CD7" s="62">
        <v>299.60000000000002</v>
      </c>
    </row>
    <row r="8" spans="1:82" ht="20.65" x14ac:dyDescent="0.6">
      <c r="A8" s="4">
        <v>15.2</v>
      </c>
      <c r="C8" s="4">
        <v>1</v>
      </c>
      <c r="D8" s="4">
        <v>15.2</v>
      </c>
      <c r="F8" s="36">
        <v>3.88</v>
      </c>
      <c r="H8" s="31">
        <v>169.6934266649628</v>
      </c>
      <c r="I8" s="4" t="s">
        <v>20</v>
      </c>
      <c r="K8" s="4">
        <v>45</v>
      </c>
      <c r="L8" s="4">
        <v>17</v>
      </c>
      <c r="N8" s="36">
        <v>0.87</v>
      </c>
      <c r="O8" s="36">
        <v>27</v>
      </c>
      <c r="S8" s="12">
        <v>10.4</v>
      </c>
      <c r="V8" s="23"/>
      <c r="W8" s="24"/>
      <c r="X8" s="24"/>
      <c r="AB8" s="26"/>
      <c r="AC8" s="26"/>
      <c r="AD8" s="26"/>
      <c r="AF8" s="27"/>
      <c r="AG8" s="28"/>
      <c r="AH8" s="28"/>
      <c r="AI8" s="28"/>
      <c r="AJ8" s="29"/>
      <c r="BQ8" s="49">
        <v>0.151</v>
      </c>
      <c r="BR8" s="49">
        <v>0.153</v>
      </c>
      <c r="BT8" s="4">
        <v>7</v>
      </c>
      <c r="BU8" s="4">
        <v>39</v>
      </c>
      <c r="BW8" s="4">
        <v>18</v>
      </c>
      <c r="BY8" s="4">
        <v>19</v>
      </c>
      <c r="CD8" s="62">
        <v>300.39999999999998</v>
      </c>
    </row>
    <row r="9" spans="1:82" ht="20.65" x14ac:dyDescent="0.6">
      <c r="A9" s="4">
        <v>28.3</v>
      </c>
      <c r="C9" s="4">
        <v>1</v>
      </c>
      <c r="D9" s="4">
        <v>28.3</v>
      </c>
      <c r="F9" s="36">
        <v>3.88</v>
      </c>
      <c r="H9" s="31">
        <v>163.93629848237933</v>
      </c>
      <c r="I9" s="4" t="s">
        <v>20</v>
      </c>
      <c r="K9" s="4">
        <v>45</v>
      </c>
      <c r="L9" s="4">
        <v>23</v>
      </c>
      <c r="N9" s="36">
        <v>0.36</v>
      </c>
      <c r="O9" s="36">
        <v>25.3</v>
      </c>
      <c r="S9" s="12">
        <v>10.4</v>
      </c>
      <c r="V9" s="23"/>
      <c r="W9" s="24"/>
      <c r="X9" s="24"/>
      <c r="AB9" s="26"/>
      <c r="AC9" s="26"/>
      <c r="AD9" s="26"/>
      <c r="AF9" s="29"/>
      <c r="AG9" s="30"/>
      <c r="AH9" s="30"/>
      <c r="AI9" s="30"/>
      <c r="AJ9" s="29"/>
      <c r="BQ9" s="49">
        <v>0.153</v>
      </c>
      <c r="BR9" s="49">
        <v>0.155</v>
      </c>
      <c r="BT9" s="4">
        <v>8</v>
      </c>
      <c r="BU9" s="4">
        <v>35</v>
      </c>
      <c r="BW9" s="4">
        <v>15</v>
      </c>
      <c r="BY9" s="4">
        <v>18</v>
      </c>
      <c r="CD9" s="62">
        <v>299</v>
      </c>
    </row>
    <row r="10" spans="1:82" ht="20.65" x14ac:dyDescent="0.6">
      <c r="A10" s="4">
        <v>33.700000000000003</v>
      </c>
      <c r="C10" s="4">
        <v>1</v>
      </c>
      <c r="D10" s="4">
        <v>33.700000000000003</v>
      </c>
      <c r="F10" s="36">
        <v>3.9</v>
      </c>
      <c r="H10" s="31">
        <v>167.88815177544012</v>
      </c>
      <c r="I10" s="4" t="s">
        <v>20</v>
      </c>
      <c r="K10" s="4">
        <v>47</v>
      </c>
      <c r="L10" s="4">
        <v>17</v>
      </c>
      <c r="N10" s="36">
        <v>0.62</v>
      </c>
      <c r="O10" s="36">
        <v>25.6</v>
      </c>
      <c r="S10" s="12">
        <v>9</v>
      </c>
      <c r="V10" s="25"/>
      <c r="W10" s="24"/>
      <c r="X10" s="24"/>
      <c r="AB10" s="26"/>
      <c r="AC10" s="26"/>
      <c r="BQ10" s="49">
        <v>0.152</v>
      </c>
      <c r="BR10" s="49">
        <v>0.154</v>
      </c>
      <c r="BT10" s="4">
        <v>9</v>
      </c>
      <c r="BU10" s="4">
        <v>43</v>
      </c>
      <c r="BW10" s="4">
        <v>29</v>
      </c>
      <c r="BY10" s="4">
        <v>20</v>
      </c>
      <c r="CD10" s="62">
        <v>299.3</v>
      </c>
    </row>
    <row r="11" spans="1:82" ht="17.25" x14ac:dyDescent="0.45">
      <c r="A11" s="4">
        <v>29.5</v>
      </c>
      <c r="C11" s="4">
        <v>1</v>
      </c>
      <c r="D11" s="4">
        <v>29.5</v>
      </c>
      <c r="F11" s="36">
        <v>3.84</v>
      </c>
      <c r="H11" s="31">
        <v>170.14391237308044</v>
      </c>
      <c r="I11" s="4" t="s">
        <v>20</v>
      </c>
      <c r="K11" s="4">
        <v>43</v>
      </c>
      <c r="L11" s="4">
        <v>22</v>
      </c>
      <c r="N11" s="36">
        <v>0.73</v>
      </c>
      <c r="O11" s="36">
        <v>27.3</v>
      </c>
      <c r="S11" s="12">
        <v>10</v>
      </c>
      <c r="V11" s="25"/>
      <c r="W11" s="24"/>
      <c r="X11" s="24"/>
      <c r="BQ11" s="49">
        <v>0.151</v>
      </c>
      <c r="BR11" s="49">
        <v>0.151</v>
      </c>
      <c r="BW11" s="4">
        <v>31</v>
      </c>
      <c r="BY11" s="4">
        <v>18</v>
      </c>
      <c r="CD11" s="62">
        <v>299.10000000000002</v>
      </c>
    </row>
    <row r="12" spans="1:82" x14ac:dyDescent="0.4">
      <c r="A12" s="4">
        <v>34.1</v>
      </c>
      <c r="C12" s="4">
        <v>1</v>
      </c>
      <c r="D12" s="4">
        <v>34.1</v>
      </c>
      <c r="F12" s="36">
        <v>3.93</v>
      </c>
      <c r="H12" s="31">
        <v>167.08645298731852</v>
      </c>
      <c r="I12" s="4" t="s">
        <v>20</v>
      </c>
      <c r="K12" s="4">
        <v>32</v>
      </c>
      <c r="L12" s="4">
        <v>20</v>
      </c>
      <c r="N12" s="36">
        <v>0.76</v>
      </c>
      <c r="O12" s="36">
        <v>28.7</v>
      </c>
      <c r="S12" s="12">
        <v>11.7</v>
      </c>
      <c r="BQ12" s="49">
        <v>0.151</v>
      </c>
      <c r="BR12" s="49">
        <v>0.15</v>
      </c>
      <c r="BW12" s="4">
        <v>27</v>
      </c>
      <c r="CD12" s="62">
        <v>299</v>
      </c>
    </row>
    <row r="13" spans="1:82" x14ac:dyDescent="0.4">
      <c r="A13" s="4">
        <v>24.6</v>
      </c>
      <c r="C13" s="4">
        <v>1</v>
      </c>
      <c r="D13" s="4">
        <v>24.6</v>
      </c>
      <c r="F13" s="36">
        <v>3.83</v>
      </c>
      <c r="H13" s="31">
        <v>165.49455109950071</v>
      </c>
      <c r="I13" s="4" t="s">
        <v>20</v>
      </c>
      <c r="K13" s="4">
        <v>42</v>
      </c>
      <c r="L13" s="4">
        <v>19</v>
      </c>
      <c r="N13" s="36">
        <v>0.4</v>
      </c>
      <c r="O13" s="36">
        <v>24.6</v>
      </c>
      <c r="S13" s="12">
        <v>10.3</v>
      </c>
      <c r="BQ13" s="49">
        <v>0.151</v>
      </c>
      <c r="BR13" s="49">
        <v>0.152</v>
      </c>
      <c r="BW13" s="4">
        <v>34</v>
      </c>
      <c r="CD13" s="62">
        <v>299.2</v>
      </c>
    </row>
    <row r="14" spans="1:82" x14ac:dyDescent="0.4">
      <c r="A14" s="4">
        <v>35.4</v>
      </c>
      <c r="C14" s="4">
        <v>1</v>
      </c>
      <c r="D14" s="4">
        <v>35.4</v>
      </c>
      <c r="F14" s="36">
        <v>3.97</v>
      </c>
      <c r="H14" s="31">
        <v>159.5764104109457</v>
      </c>
      <c r="I14" s="4" t="s">
        <v>20</v>
      </c>
      <c r="K14" s="4">
        <v>37</v>
      </c>
      <c r="L14" s="4">
        <v>16</v>
      </c>
      <c r="N14" s="36">
        <v>0.24</v>
      </c>
      <c r="O14" s="36">
        <v>22.4</v>
      </c>
      <c r="S14" s="12">
        <v>16.2</v>
      </c>
      <c r="BW14" s="4">
        <v>26</v>
      </c>
      <c r="CD14" s="62">
        <v>300.2</v>
      </c>
    </row>
    <row r="15" spans="1:82" x14ac:dyDescent="0.4">
      <c r="A15" s="4">
        <v>27.1</v>
      </c>
      <c r="C15" s="4">
        <v>1</v>
      </c>
      <c r="D15" s="4">
        <v>27.1</v>
      </c>
      <c r="F15" s="36">
        <v>3.85</v>
      </c>
      <c r="H15" s="31">
        <v>161.54557155364489</v>
      </c>
      <c r="I15" s="4" t="s">
        <v>20</v>
      </c>
      <c r="K15" s="4">
        <v>34</v>
      </c>
      <c r="L15" s="4">
        <v>17</v>
      </c>
      <c r="N15" s="36">
        <v>0.94</v>
      </c>
      <c r="O15" s="36">
        <v>31</v>
      </c>
      <c r="S15" s="12">
        <v>11.6</v>
      </c>
      <c r="BW15" s="4">
        <v>35</v>
      </c>
      <c r="CD15" s="62">
        <v>300.8</v>
      </c>
    </row>
    <row r="16" spans="1:82" x14ac:dyDescent="0.4">
      <c r="A16" s="4">
        <v>29.4</v>
      </c>
      <c r="C16" s="4">
        <v>1</v>
      </c>
      <c r="D16" s="4">
        <v>29.4</v>
      </c>
      <c r="F16" s="36">
        <v>3.89</v>
      </c>
      <c r="H16" s="31">
        <v>167.87921414072105</v>
      </c>
      <c r="I16" s="4" t="s">
        <v>20</v>
      </c>
      <c r="K16" s="4">
        <v>42</v>
      </c>
      <c r="L16" s="4">
        <v>28</v>
      </c>
      <c r="N16" s="36">
        <v>0.94</v>
      </c>
      <c r="O16" s="36">
        <v>29.8</v>
      </c>
      <c r="S16" s="12">
        <v>11.5</v>
      </c>
      <c r="BW16" s="4">
        <v>12</v>
      </c>
      <c r="CD16" s="62">
        <v>299.10000000000002</v>
      </c>
    </row>
    <row r="17" spans="1:82" x14ac:dyDescent="0.4">
      <c r="A17" s="4">
        <v>21.8</v>
      </c>
      <c r="C17" s="4">
        <v>1</v>
      </c>
      <c r="D17" s="4">
        <v>21.8</v>
      </c>
      <c r="F17" s="36">
        <v>3.9</v>
      </c>
      <c r="H17" s="31">
        <v>167.29910150386146</v>
      </c>
      <c r="I17" s="4" t="s">
        <v>20</v>
      </c>
      <c r="K17" s="4">
        <v>37</v>
      </c>
      <c r="L17" s="4">
        <v>17</v>
      </c>
      <c r="N17" s="36">
        <v>0.9</v>
      </c>
      <c r="O17" s="36">
        <v>30.3</v>
      </c>
      <c r="S17" s="12">
        <v>11</v>
      </c>
      <c r="BW17" s="4">
        <v>22</v>
      </c>
      <c r="CD17" s="62">
        <v>300.2</v>
      </c>
    </row>
    <row r="18" spans="1:82" x14ac:dyDescent="0.4">
      <c r="A18" s="4">
        <v>27.5</v>
      </c>
      <c r="C18" s="4">
        <v>1</v>
      </c>
      <c r="D18" s="4">
        <v>27.5</v>
      </c>
      <c r="F18" s="36">
        <v>3.88</v>
      </c>
      <c r="H18" s="31">
        <v>161.87980676217884</v>
      </c>
      <c r="I18" s="4" t="s">
        <v>20</v>
      </c>
      <c r="K18" s="4">
        <v>38</v>
      </c>
      <c r="L18" s="4">
        <v>22</v>
      </c>
      <c r="N18" s="36">
        <v>0.52</v>
      </c>
      <c r="O18" s="36">
        <v>25.1</v>
      </c>
      <c r="S18" s="12">
        <v>12</v>
      </c>
      <c r="BW18" s="4">
        <v>26</v>
      </c>
    </row>
    <row r="19" spans="1:82" x14ac:dyDescent="0.4">
      <c r="A19" s="4">
        <v>28.9</v>
      </c>
      <c r="C19" s="4">
        <v>1</v>
      </c>
      <c r="D19" s="4">
        <v>28.9</v>
      </c>
      <c r="F19" s="36">
        <v>3.81</v>
      </c>
      <c r="H19" s="31">
        <v>167.76426131435412</v>
      </c>
      <c r="I19" s="4" t="s">
        <v>20</v>
      </c>
      <c r="K19" s="4">
        <v>43</v>
      </c>
      <c r="L19" s="4">
        <v>22</v>
      </c>
      <c r="N19" s="36">
        <v>0.45</v>
      </c>
      <c r="O19" s="36">
        <v>23.5</v>
      </c>
      <c r="S19" s="12">
        <v>11</v>
      </c>
      <c r="BW19" s="4">
        <v>24</v>
      </c>
    </row>
    <row r="20" spans="1:82" x14ac:dyDescent="0.4">
      <c r="A20" s="4">
        <v>21.3</v>
      </c>
      <c r="C20" s="4">
        <v>1</v>
      </c>
      <c r="D20" s="4">
        <v>21.3</v>
      </c>
      <c r="F20" s="36">
        <v>3.94</v>
      </c>
      <c r="H20" s="31">
        <v>173.87676314488334</v>
      </c>
      <c r="I20" s="4" t="s">
        <v>20</v>
      </c>
      <c r="K20" s="4">
        <v>44</v>
      </c>
      <c r="L20" s="4">
        <v>23</v>
      </c>
      <c r="N20" s="36">
        <v>0.73</v>
      </c>
      <c r="O20" s="36">
        <v>28.4</v>
      </c>
      <c r="S20" s="12">
        <v>10.199999999999999</v>
      </c>
      <c r="BW20" s="4">
        <v>20</v>
      </c>
    </row>
    <row r="21" spans="1:82" x14ac:dyDescent="0.4">
      <c r="A21" s="4">
        <v>25</v>
      </c>
      <c r="C21" s="4">
        <v>1</v>
      </c>
      <c r="D21" s="4">
        <v>25</v>
      </c>
      <c r="F21" s="36">
        <v>3.83</v>
      </c>
      <c r="H21" s="31">
        <v>169.60054863663441</v>
      </c>
      <c r="I21" s="4" t="s">
        <v>20</v>
      </c>
      <c r="K21" s="4">
        <v>39</v>
      </c>
      <c r="L21" s="4">
        <v>17</v>
      </c>
      <c r="N21" s="36">
        <v>0.28000000000000003</v>
      </c>
      <c r="O21" s="36">
        <v>23.6</v>
      </c>
      <c r="S21" s="12">
        <v>10.1</v>
      </c>
      <c r="BW21" s="4">
        <v>24</v>
      </c>
    </row>
    <row r="22" spans="1:82" x14ac:dyDescent="0.4">
      <c r="A22" s="4">
        <v>21.9</v>
      </c>
      <c r="C22" s="4">
        <v>1</v>
      </c>
      <c r="D22" s="4">
        <v>21.9</v>
      </c>
      <c r="F22" s="36">
        <v>3.88</v>
      </c>
      <c r="H22" s="31">
        <v>162.87831593074742</v>
      </c>
      <c r="I22" s="4" t="s">
        <v>20</v>
      </c>
      <c r="K22" s="4">
        <v>41</v>
      </c>
      <c r="L22" s="4">
        <v>25</v>
      </c>
      <c r="N22" s="36">
        <v>0.45</v>
      </c>
      <c r="O22" s="36">
        <v>26.2</v>
      </c>
      <c r="S22" s="12">
        <v>10.5</v>
      </c>
      <c r="BW22" s="4">
        <v>22</v>
      </c>
    </row>
    <row r="23" spans="1:82" x14ac:dyDescent="0.4">
      <c r="A23" s="4">
        <v>37.5</v>
      </c>
      <c r="C23" s="4">
        <v>1</v>
      </c>
      <c r="D23" s="4">
        <v>37.5</v>
      </c>
      <c r="F23" s="36">
        <v>3.85</v>
      </c>
      <c r="H23" s="31">
        <v>174.11719082437173</v>
      </c>
      <c r="I23" s="4" t="s">
        <v>20</v>
      </c>
      <c r="K23" s="4">
        <v>40</v>
      </c>
      <c r="L23" s="4">
        <v>21</v>
      </c>
      <c r="N23" s="36">
        <v>0.38</v>
      </c>
      <c r="O23" s="36">
        <v>21.9</v>
      </c>
      <c r="S23" s="12">
        <v>10.3</v>
      </c>
      <c r="BW23" s="4">
        <v>33</v>
      </c>
    </row>
    <row r="24" spans="1:82" x14ac:dyDescent="0.4">
      <c r="A24" s="4">
        <v>29.6</v>
      </c>
      <c r="C24" s="4">
        <v>1</v>
      </c>
      <c r="D24" s="4">
        <v>29.6</v>
      </c>
      <c r="F24" s="36">
        <v>3.84</v>
      </c>
      <c r="H24" s="31">
        <v>164.69578277088959</v>
      </c>
      <c r="I24" s="4" t="s">
        <v>20</v>
      </c>
      <c r="K24" s="4">
        <v>37</v>
      </c>
      <c r="L24" s="4">
        <v>17</v>
      </c>
      <c r="N24" s="36">
        <v>0.67</v>
      </c>
      <c r="O24" s="36">
        <v>25.4</v>
      </c>
      <c r="S24" s="12">
        <v>11.5</v>
      </c>
      <c r="BW24" s="4">
        <v>34</v>
      </c>
    </row>
    <row r="25" spans="1:82" x14ac:dyDescent="0.4">
      <c r="A25" s="4">
        <v>24.8</v>
      </c>
      <c r="C25" s="4">
        <v>1</v>
      </c>
      <c r="D25" s="4">
        <v>24.8</v>
      </c>
      <c r="F25" s="36">
        <v>3.83</v>
      </c>
      <c r="H25" s="31">
        <v>167.81662731604069</v>
      </c>
      <c r="I25" s="4" t="s">
        <v>20</v>
      </c>
      <c r="K25" s="4">
        <v>34</v>
      </c>
      <c r="L25" s="4">
        <v>24</v>
      </c>
      <c r="N25" s="36">
        <v>0.37</v>
      </c>
      <c r="O25" s="36">
        <v>23.6</v>
      </c>
      <c r="S25" s="12">
        <v>11.1</v>
      </c>
      <c r="BW25" s="4">
        <v>34</v>
      </c>
    </row>
    <row r="26" spans="1:82" x14ac:dyDescent="0.4">
      <c r="A26" s="4">
        <v>28.4</v>
      </c>
      <c r="C26" s="4">
        <v>1</v>
      </c>
      <c r="D26" s="4">
        <v>28.4</v>
      </c>
      <c r="F26" s="36">
        <v>3.91</v>
      </c>
      <c r="H26" s="31">
        <v>171.85834698107882</v>
      </c>
      <c r="I26" s="4" t="s">
        <v>20</v>
      </c>
      <c r="K26" s="4">
        <v>38</v>
      </c>
      <c r="L26" s="4">
        <v>19</v>
      </c>
      <c r="N26" s="36">
        <v>1.03</v>
      </c>
      <c r="O26" s="36">
        <v>28.4</v>
      </c>
      <c r="BW26" s="4">
        <v>27</v>
      </c>
    </row>
    <row r="27" spans="1:82" x14ac:dyDescent="0.4">
      <c r="A27" s="4">
        <v>32.700000000000003</v>
      </c>
      <c r="C27" s="4">
        <v>1</v>
      </c>
      <c r="D27" s="4">
        <v>32.700000000000003</v>
      </c>
      <c r="F27" s="36">
        <v>3.92</v>
      </c>
      <c r="H27" s="31">
        <v>170.34072969597332</v>
      </c>
      <c r="I27" s="4" t="s">
        <v>20</v>
      </c>
      <c r="K27" s="4">
        <v>37</v>
      </c>
      <c r="L27" s="4">
        <v>24</v>
      </c>
      <c r="N27" s="36">
        <v>0.28999999999999998</v>
      </c>
      <c r="O27" s="36">
        <v>23.9</v>
      </c>
      <c r="BW27" s="4">
        <v>18</v>
      </c>
    </row>
    <row r="28" spans="1:82" x14ac:dyDescent="0.4">
      <c r="A28" s="4">
        <v>29.3</v>
      </c>
      <c r="C28" s="4">
        <v>1</v>
      </c>
      <c r="D28" s="4">
        <v>29.3</v>
      </c>
      <c r="F28" s="36">
        <v>3.94</v>
      </c>
      <c r="H28" s="31">
        <v>161.35295073532805</v>
      </c>
      <c r="I28" s="4" t="s">
        <v>20</v>
      </c>
      <c r="K28" s="4">
        <v>46</v>
      </c>
      <c r="L28" s="4">
        <v>23</v>
      </c>
      <c r="N28" s="36">
        <v>0.7</v>
      </c>
      <c r="O28" s="36">
        <v>24.5</v>
      </c>
      <c r="BW28" s="4">
        <v>26</v>
      </c>
    </row>
    <row r="29" spans="1:82" x14ac:dyDescent="0.4">
      <c r="A29" s="4">
        <v>33.5</v>
      </c>
      <c r="C29" s="4">
        <v>1</v>
      </c>
      <c r="D29" s="4">
        <v>33.5</v>
      </c>
      <c r="F29" s="36">
        <v>3.79</v>
      </c>
      <c r="H29" s="31">
        <v>163.38934600836086</v>
      </c>
      <c r="I29" s="4" t="s">
        <v>20</v>
      </c>
      <c r="K29" s="4">
        <v>31</v>
      </c>
      <c r="L29" s="4">
        <v>27</v>
      </c>
      <c r="N29" s="36">
        <v>0.57999999999999996</v>
      </c>
      <c r="O29" s="36">
        <v>25.1</v>
      </c>
      <c r="BW29" s="4">
        <v>24</v>
      </c>
    </row>
    <row r="30" spans="1:82" x14ac:dyDescent="0.4">
      <c r="A30" s="4">
        <v>22.2</v>
      </c>
      <c r="C30" s="4">
        <v>1</v>
      </c>
      <c r="D30" s="4">
        <v>22.2</v>
      </c>
      <c r="F30" s="36">
        <v>3.9</v>
      </c>
      <c r="H30" s="31">
        <v>169.36262960716641</v>
      </c>
      <c r="I30" s="4" t="s">
        <v>20</v>
      </c>
      <c r="K30" s="4">
        <v>40</v>
      </c>
      <c r="L30" s="4">
        <v>16</v>
      </c>
      <c r="N30" s="36">
        <v>0.59</v>
      </c>
      <c r="O30" s="36">
        <v>26.5</v>
      </c>
      <c r="BW30" s="4">
        <v>12</v>
      </c>
    </row>
    <row r="31" spans="1:82" x14ac:dyDescent="0.4">
      <c r="A31" s="4">
        <v>28.1</v>
      </c>
      <c r="C31" s="4">
        <v>1</v>
      </c>
      <c r="D31" s="4">
        <v>28.1</v>
      </c>
      <c r="F31" s="36">
        <v>3.81</v>
      </c>
      <c r="H31" s="31">
        <v>167.91805438000765</v>
      </c>
      <c r="I31" s="4" t="s">
        <v>20</v>
      </c>
      <c r="K31" s="4">
        <v>52</v>
      </c>
      <c r="L31" s="4">
        <v>19</v>
      </c>
      <c r="N31" s="36">
        <v>0.2</v>
      </c>
      <c r="O31" s="36">
        <v>24.1</v>
      </c>
      <c r="BW31" s="4">
        <v>12</v>
      </c>
    </row>
    <row r="32" spans="1:82" x14ac:dyDescent="0.4">
      <c r="A32" s="4">
        <v>26.9</v>
      </c>
      <c r="C32" s="4">
        <v>1</v>
      </c>
      <c r="D32" s="4">
        <v>26.9</v>
      </c>
      <c r="F32" s="36">
        <v>3.84</v>
      </c>
      <c r="H32" s="31">
        <v>169.67221664950284</v>
      </c>
      <c r="I32" s="4" t="s">
        <v>20</v>
      </c>
      <c r="K32" s="4">
        <v>44</v>
      </c>
      <c r="L32" s="4">
        <v>27</v>
      </c>
      <c r="N32" s="36">
        <v>0.18</v>
      </c>
      <c r="O32" s="36">
        <v>20.100000000000001</v>
      </c>
      <c r="BW32" s="4">
        <v>15</v>
      </c>
    </row>
    <row r="33" spans="1:75" x14ac:dyDescent="0.4">
      <c r="A33" s="4">
        <v>29.5</v>
      </c>
      <c r="C33" s="4">
        <v>1</v>
      </c>
      <c r="D33" s="4">
        <v>29.5</v>
      </c>
      <c r="F33" s="36">
        <v>3.9</v>
      </c>
      <c r="H33" s="31">
        <v>163.9635952841997</v>
      </c>
      <c r="I33" s="4" t="s">
        <v>20</v>
      </c>
      <c r="K33" s="4">
        <v>42</v>
      </c>
      <c r="L33" s="4">
        <v>23</v>
      </c>
      <c r="N33" s="36">
        <v>0.21</v>
      </c>
      <c r="O33" s="36">
        <v>23.5</v>
      </c>
      <c r="BW33" s="4">
        <v>33</v>
      </c>
    </row>
    <row r="34" spans="1:75" x14ac:dyDescent="0.4">
      <c r="A34" s="4">
        <v>17.3</v>
      </c>
      <c r="C34" s="4">
        <v>1</v>
      </c>
      <c r="D34" s="4">
        <v>17.3</v>
      </c>
      <c r="F34" s="36">
        <v>3.89</v>
      </c>
      <c r="H34" s="31">
        <v>164.30203443854842</v>
      </c>
      <c r="I34" s="4" t="s">
        <v>20</v>
      </c>
      <c r="K34" s="4">
        <v>39</v>
      </c>
      <c r="L34" s="4">
        <v>28</v>
      </c>
      <c r="N34" s="36">
        <v>0.45</v>
      </c>
      <c r="O34" s="36">
        <v>26.4</v>
      </c>
      <c r="BW34" s="4">
        <v>14</v>
      </c>
    </row>
    <row r="35" spans="1:75" x14ac:dyDescent="0.4">
      <c r="A35" s="4">
        <v>29.6</v>
      </c>
      <c r="C35" s="4">
        <v>1</v>
      </c>
      <c r="D35" s="4">
        <v>29.6</v>
      </c>
      <c r="F35" s="36">
        <v>3.83</v>
      </c>
      <c r="H35" s="31">
        <v>165.77771308113208</v>
      </c>
      <c r="I35" s="4" t="s">
        <v>20</v>
      </c>
      <c r="K35" s="4">
        <v>37</v>
      </c>
      <c r="L35" s="4">
        <v>20</v>
      </c>
      <c r="N35" s="36">
        <v>0.93</v>
      </c>
      <c r="O35" s="36">
        <v>31.8</v>
      </c>
      <c r="BW35" s="4">
        <v>23</v>
      </c>
    </row>
    <row r="36" spans="1:75" x14ac:dyDescent="0.4">
      <c r="A36" s="4">
        <v>22.7</v>
      </c>
      <c r="C36" s="4">
        <v>1</v>
      </c>
      <c r="D36" s="4">
        <v>22.7</v>
      </c>
      <c r="F36" s="36">
        <v>3.86</v>
      </c>
      <c r="H36" s="31">
        <v>164.74336125537593</v>
      </c>
      <c r="I36" s="4" t="s">
        <v>20</v>
      </c>
      <c r="K36" s="4">
        <v>42</v>
      </c>
      <c r="L36" s="4">
        <v>24</v>
      </c>
      <c r="BW36" s="4">
        <v>25</v>
      </c>
    </row>
    <row r="37" spans="1:75" x14ac:dyDescent="0.4">
      <c r="A37" s="4">
        <v>25.4</v>
      </c>
      <c r="C37" s="4">
        <v>1</v>
      </c>
      <c r="D37" s="4">
        <v>25.4</v>
      </c>
      <c r="F37" s="36">
        <v>3.77</v>
      </c>
      <c r="H37" s="31">
        <v>165.44994042982398</v>
      </c>
      <c r="I37" s="4" t="s">
        <v>20</v>
      </c>
      <c r="K37" s="4">
        <v>29</v>
      </c>
      <c r="L37" s="4">
        <v>26</v>
      </c>
      <c r="BW37" s="4">
        <v>20</v>
      </c>
    </row>
    <row r="38" spans="1:75" x14ac:dyDescent="0.4">
      <c r="A38" s="4">
        <v>34.6</v>
      </c>
      <c r="C38" s="4">
        <v>1</v>
      </c>
      <c r="D38" s="4">
        <v>34.6</v>
      </c>
      <c r="F38" s="36">
        <v>3.87</v>
      </c>
      <c r="H38" s="31">
        <v>170.6003593679514</v>
      </c>
      <c r="I38" s="4" t="s">
        <v>20</v>
      </c>
      <c r="K38" s="4">
        <v>43</v>
      </c>
      <c r="L38" s="4">
        <v>23</v>
      </c>
      <c r="BW38" s="4">
        <v>20</v>
      </c>
    </row>
    <row r="39" spans="1:75" x14ac:dyDescent="0.4">
      <c r="A39" s="4">
        <v>30.2</v>
      </c>
      <c r="C39" s="4">
        <v>1</v>
      </c>
      <c r="D39" s="4">
        <v>30.2</v>
      </c>
      <c r="F39" s="36">
        <v>3.77</v>
      </c>
      <c r="H39" s="31">
        <v>170.65620239308777</v>
      </c>
      <c r="I39" s="4" t="s">
        <v>20</v>
      </c>
      <c r="K39" s="4">
        <v>42</v>
      </c>
      <c r="L39" s="4">
        <v>22</v>
      </c>
      <c r="BW39" s="4">
        <v>29</v>
      </c>
    </row>
    <row r="40" spans="1:75" x14ac:dyDescent="0.4">
      <c r="A40" s="4">
        <v>29</v>
      </c>
      <c r="C40" s="4">
        <v>1</v>
      </c>
      <c r="D40" s="4">
        <v>29</v>
      </c>
      <c r="F40" s="36">
        <v>3.9</v>
      </c>
      <c r="H40" s="31">
        <v>168.03018795381297</v>
      </c>
      <c r="I40" s="4" t="s">
        <v>20</v>
      </c>
      <c r="K40" s="4">
        <v>40</v>
      </c>
      <c r="L40" s="4">
        <v>24</v>
      </c>
      <c r="BW40" s="4">
        <v>9</v>
      </c>
    </row>
    <row r="41" spans="1:75" x14ac:dyDescent="0.4">
      <c r="A41" s="4">
        <v>26.8</v>
      </c>
      <c r="C41" s="4">
        <v>1</v>
      </c>
      <c r="D41" s="4">
        <v>26.8</v>
      </c>
      <c r="F41" s="36">
        <v>3.94</v>
      </c>
      <c r="H41" s="31">
        <v>157.61870105119758</v>
      </c>
      <c r="I41" s="4" t="s">
        <v>20</v>
      </c>
      <c r="K41" s="4">
        <v>41</v>
      </c>
      <c r="L41" s="4">
        <v>25</v>
      </c>
      <c r="BW41" s="4">
        <v>19</v>
      </c>
    </row>
    <row r="42" spans="1:75" x14ac:dyDescent="0.4">
      <c r="A42" s="4">
        <v>31.3</v>
      </c>
      <c r="C42" s="4">
        <v>1</v>
      </c>
      <c r="D42" s="4">
        <v>31.3</v>
      </c>
      <c r="H42" s="31">
        <v>154.89076089845409</v>
      </c>
      <c r="I42" s="4" t="s">
        <v>21</v>
      </c>
      <c r="K42" s="4">
        <v>43</v>
      </c>
      <c r="L42" s="4">
        <v>19</v>
      </c>
      <c r="BW42" s="4">
        <v>24</v>
      </c>
    </row>
    <row r="43" spans="1:75" x14ac:dyDescent="0.4">
      <c r="A43" s="4">
        <v>34.5</v>
      </c>
      <c r="C43" s="4">
        <v>1</v>
      </c>
      <c r="D43" s="4">
        <v>34.5</v>
      </c>
      <c r="H43" s="31">
        <v>164.25277863021469</v>
      </c>
      <c r="I43" s="4" t="s">
        <v>21</v>
      </c>
      <c r="K43" s="4">
        <v>42</v>
      </c>
      <c r="L43" s="4">
        <v>26</v>
      </c>
      <c r="BW43" s="4">
        <v>29</v>
      </c>
    </row>
    <row r="44" spans="1:75" x14ac:dyDescent="0.4">
      <c r="A44" s="4">
        <v>29.3</v>
      </c>
      <c r="C44" s="4">
        <v>1</v>
      </c>
      <c r="D44" s="4">
        <v>29.3</v>
      </c>
      <c r="H44" s="31">
        <v>155.7811408498776</v>
      </c>
      <c r="I44" s="4" t="s">
        <v>21</v>
      </c>
      <c r="K44" s="4">
        <v>38</v>
      </c>
      <c r="L44" s="4">
        <v>24</v>
      </c>
      <c r="BW44" s="4">
        <v>29</v>
      </c>
    </row>
    <row r="45" spans="1:75" x14ac:dyDescent="0.4">
      <c r="A45" s="4">
        <v>23.9</v>
      </c>
      <c r="C45" s="4">
        <v>1</v>
      </c>
      <c r="D45" s="4">
        <v>23.9</v>
      </c>
      <c r="H45" s="31">
        <v>163.24048591750966</v>
      </c>
      <c r="I45" s="4" t="s">
        <v>21</v>
      </c>
      <c r="K45" s="4">
        <v>40</v>
      </c>
      <c r="L45" s="4">
        <v>19</v>
      </c>
      <c r="BW45" s="4">
        <v>18</v>
      </c>
    </row>
    <row r="46" spans="1:75" x14ac:dyDescent="0.4">
      <c r="A46" s="4">
        <v>36.799999999999997</v>
      </c>
      <c r="C46" s="4">
        <v>1</v>
      </c>
      <c r="D46" s="4">
        <v>36.799999999999997</v>
      </c>
      <c r="H46" s="31">
        <v>158.83823074831994</v>
      </c>
      <c r="I46" s="4" t="s">
        <v>21</v>
      </c>
      <c r="K46" s="4">
        <v>50</v>
      </c>
      <c r="L46" s="4">
        <v>19</v>
      </c>
      <c r="BW46" s="4">
        <v>18</v>
      </c>
    </row>
    <row r="47" spans="1:75" x14ac:dyDescent="0.4">
      <c r="A47" s="4">
        <v>28.7</v>
      </c>
      <c r="C47" s="4">
        <v>1</v>
      </c>
      <c r="D47" s="4">
        <v>28.7</v>
      </c>
      <c r="H47" s="31">
        <v>162.01756372404981</v>
      </c>
      <c r="I47" s="4" t="s">
        <v>21</v>
      </c>
      <c r="K47" s="4">
        <v>42</v>
      </c>
      <c r="L47" s="4">
        <v>24</v>
      </c>
      <c r="BW47" s="4">
        <v>20</v>
      </c>
    </row>
    <row r="48" spans="1:75" x14ac:dyDescent="0.4">
      <c r="A48" s="4">
        <v>33.200000000000003</v>
      </c>
      <c r="C48" s="4">
        <v>1</v>
      </c>
      <c r="D48" s="4">
        <v>33.200000000000003</v>
      </c>
      <c r="H48" s="31">
        <v>153.42494716580015</v>
      </c>
      <c r="I48" s="4" t="s">
        <v>21</v>
      </c>
      <c r="K48" s="4">
        <v>42</v>
      </c>
      <c r="L48" s="4">
        <v>19</v>
      </c>
      <c r="BW48" s="4">
        <v>20</v>
      </c>
    </row>
    <row r="49" spans="1:75" x14ac:dyDescent="0.4">
      <c r="A49" s="4">
        <v>23.6</v>
      </c>
      <c r="C49" s="4">
        <v>1</v>
      </c>
      <c r="D49" s="4">
        <v>23.6</v>
      </c>
      <c r="H49" s="31">
        <v>162.41620871715449</v>
      </c>
      <c r="I49" s="4" t="s">
        <v>21</v>
      </c>
      <c r="K49" s="4">
        <v>41</v>
      </c>
      <c r="L49" s="4">
        <v>22</v>
      </c>
      <c r="BW49" s="4">
        <v>24</v>
      </c>
    </row>
    <row r="50" spans="1:75" x14ac:dyDescent="0.4">
      <c r="A50" s="4">
        <v>24.5</v>
      </c>
      <c r="C50" s="4">
        <v>1</v>
      </c>
      <c r="D50" s="4">
        <v>24.5</v>
      </c>
      <c r="H50" s="31">
        <v>158.0073732155368</v>
      </c>
      <c r="I50" s="4" t="s">
        <v>21</v>
      </c>
      <c r="K50" s="4">
        <v>44</v>
      </c>
      <c r="L50" s="4">
        <v>24</v>
      </c>
      <c r="BW50" s="4">
        <v>27</v>
      </c>
    </row>
    <row r="51" spans="1:75" x14ac:dyDescent="0.4">
      <c r="A51" s="4">
        <v>23</v>
      </c>
      <c r="C51" s="4">
        <v>1</v>
      </c>
      <c r="D51" s="4">
        <v>23</v>
      </c>
      <c r="H51" s="31">
        <v>167.3344489067207</v>
      </c>
      <c r="I51" s="4" t="s">
        <v>21</v>
      </c>
      <c r="K51" s="4">
        <v>40</v>
      </c>
      <c r="L51" s="4">
        <v>24</v>
      </c>
      <c r="BW51" s="4">
        <v>28</v>
      </c>
    </row>
    <row r="52" spans="1:75" x14ac:dyDescent="0.4">
      <c r="A52" s="4">
        <v>29.2</v>
      </c>
      <c r="C52" s="4">
        <v>1</v>
      </c>
      <c r="D52" s="4">
        <v>29.2</v>
      </c>
      <c r="H52" s="31">
        <v>163.63184961853696</v>
      </c>
      <c r="I52" s="4" t="s">
        <v>21</v>
      </c>
      <c r="K52" s="4">
        <v>43</v>
      </c>
      <c r="L52" s="4">
        <v>18</v>
      </c>
    </row>
    <row r="53" spans="1:75" x14ac:dyDescent="0.4">
      <c r="A53" s="4">
        <v>34.799999999999997</v>
      </c>
      <c r="C53" s="4">
        <v>1</v>
      </c>
      <c r="D53" s="4">
        <v>34.799999999999997</v>
      </c>
      <c r="H53" s="31">
        <v>165.05659859982686</v>
      </c>
      <c r="I53" s="4" t="s">
        <v>21</v>
      </c>
      <c r="K53" s="4">
        <v>32</v>
      </c>
      <c r="L53" s="4">
        <v>20</v>
      </c>
    </row>
    <row r="54" spans="1:75" x14ac:dyDescent="0.4">
      <c r="A54" s="4">
        <v>37</v>
      </c>
      <c r="C54" s="4">
        <v>1</v>
      </c>
      <c r="D54" s="4">
        <v>37</v>
      </c>
      <c r="H54" s="31">
        <v>158.84292441699083</v>
      </c>
      <c r="I54" s="4" t="s">
        <v>21</v>
      </c>
      <c r="K54" s="4">
        <v>43</v>
      </c>
      <c r="L54" s="4">
        <v>18</v>
      </c>
    </row>
    <row r="55" spans="1:75" x14ac:dyDescent="0.4">
      <c r="A55" s="4">
        <v>38.4</v>
      </c>
      <c r="C55" s="4">
        <v>1</v>
      </c>
      <c r="D55" s="4">
        <v>38.4</v>
      </c>
      <c r="H55" s="31">
        <v>162.92471470228003</v>
      </c>
      <c r="I55" s="4" t="s">
        <v>21</v>
      </c>
      <c r="K55" s="4">
        <v>33</v>
      </c>
      <c r="L55" s="4">
        <v>25</v>
      </c>
    </row>
    <row r="56" spans="1:75" x14ac:dyDescent="0.4">
      <c r="A56" s="4">
        <v>31</v>
      </c>
      <c r="C56" s="4">
        <v>1</v>
      </c>
      <c r="D56" s="4">
        <v>31</v>
      </c>
      <c r="H56" s="31">
        <v>161.14167909745561</v>
      </c>
      <c r="I56" s="4" t="s">
        <v>21</v>
      </c>
      <c r="K56" s="4">
        <v>44</v>
      </c>
      <c r="L56" s="4">
        <v>23</v>
      </c>
    </row>
    <row r="57" spans="1:75" x14ac:dyDescent="0.4">
      <c r="A57" s="4">
        <v>26.4</v>
      </c>
      <c r="C57" s="4">
        <v>1</v>
      </c>
      <c r="D57" s="4">
        <v>26.4</v>
      </c>
      <c r="H57" s="31">
        <v>151.08696150637113</v>
      </c>
      <c r="I57" s="4" t="s">
        <v>21</v>
      </c>
      <c r="K57" s="4">
        <v>39</v>
      </c>
      <c r="L57" s="4">
        <v>27</v>
      </c>
    </row>
    <row r="58" spans="1:75" x14ac:dyDescent="0.4">
      <c r="A58" s="4">
        <v>23.5</v>
      </c>
      <c r="C58" s="4">
        <v>1</v>
      </c>
      <c r="D58" s="4">
        <v>23.5</v>
      </c>
      <c r="H58" s="31">
        <v>162.89325766205488</v>
      </c>
      <c r="I58" s="4" t="s">
        <v>21</v>
      </c>
      <c r="K58" s="4">
        <v>37</v>
      </c>
      <c r="L58" s="4">
        <v>27</v>
      </c>
    </row>
    <row r="59" spans="1:75" x14ac:dyDescent="0.4">
      <c r="A59" s="4">
        <v>18.600000000000001</v>
      </c>
      <c r="C59" s="4">
        <v>1</v>
      </c>
      <c r="D59" s="4">
        <v>18.600000000000001</v>
      </c>
      <c r="H59" s="31">
        <v>169.09487221013009</v>
      </c>
      <c r="I59" s="4" t="s">
        <v>21</v>
      </c>
      <c r="K59" s="4">
        <v>40</v>
      </c>
      <c r="L59" s="4">
        <v>22</v>
      </c>
    </row>
    <row r="60" spans="1:75" x14ac:dyDescent="0.4">
      <c r="A60" s="4">
        <v>28.3</v>
      </c>
      <c r="C60" s="4">
        <v>1</v>
      </c>
      <c r="D60" s="4">
        <v>28.3</v>
      </c>
      <c r="H60" s="31">
        <v>163.97341730590051</v>
      </c>
      <c r="I60" s="4" t="s">
        <v>21</v>
      </c>
      <c r="K60" s="4">
        <v>40</v>
      </c>
      <c r="L60" s="4">
        <v>17</v>
      </c>
    </row>
    <row r="61" spans="1:75" x14ac:dyDescent="0.4">
      <c r="A61" s="4">
        <v>24</v>
      </c>
      <c r="C61" s="4">
        <v>1</v>
      </c>
      <c r="D61" s="4">
        <v>24</v>
      </c>
      <c r="H61" s="31">
        <v>164.45918994769445</v>
      </c>
      <c r="I61" s="4" t="s">
        <v>21</v>
      </c>
      <c r="K61" s="4">
        <v>41</v>
      </c>
      <c r="L61" s="4">
        <v>26</v>
      </c>
    </row>
    <row r="62" spans="1:75" x14ac:dyDescent="0.4">
      <c r="C62" s="4">
        <v>2</v>
      </c>
      <c r="D62" s="4">
        <v>18.8</v>
      </c>
      <c r="H62" s="31">
        <v>161.66283035731865</v>
      </c>
      <c r="I62" s="4" t="s">
        <v>21</v>
      </c>
      <c r="K62" s="4">
        <v>50</v>
      </c>
      <c r="L62" s="4">
        <v>24</v>
      </c>
    </row>
    <row r="63" spans="1:75" x14ac:dyDescent="0.4">
      <c r="C63" s="4">
        <v>2</v>
      </c>
      <c r="D63" s="4">
        <v>34.200000000000003</v>
      </c>
      <c r="H63" s="31">
        <v>164.53462705267987</v>
      </c>
      <c r="I63" s="4" t="s">
        <v>21</v>
      </c>
      <c r="K63" s="4">
        <v>41</v>
      </c>
      <c r="L63" s="4">
        <v>22</v>
      </c>
    </row>
    <row r="64" spans="1:75" x14ac:dyDescent="0.4">
      <c r="C64" s="4">
        <v>2</v>
      </c>
      <c r="D64" s="4">
        <v>26.1</v>
      </c>
      <c r="H64" s="31">
        <v>158.01499716640484</v>
      </c>
      <c r="I64" s="4" t="s">
        <v>21</v>
      </c>
      <c r="K64" s="4">
        <v>45</v>
      </c>
      <c r="L64" s="4">
        <v>20</v>
      </c>
    </row>
    <row r="65" spans="1:12" x14ac:dyDescent="0.4">
      <c r="C65" s="4">
        <v>2</v>
      </c>
      <c r="D65" s="4">
        <v>34.9</v>
      </c>
      <c r="H65" s="31">
        <v>159.06114269249181</v>
      </c>
      <c r="I65" s="4" t="s">
        <v>21</v>
      </c>
      <c r="K65" s="4">
        <v>46</v>
      </c>
      <c r="L65" s="4">
        <v>17</v>
      </c>
    </row>
    <row r="66" spans="1:12" x14ac:dyDescent="0.4">
      <c r="C66" s="4">
        <v>2</v>
      </c>
      <c r="D66" s="4">
        <v>28.3</v>
      </c>
      <c r="H66" s="31">
        <v>163.8463227420109</v>
      </c>
      <c r="I66" s="4" t="s">
        <v>21</v>
      </c>
      <c r="K66" s="4">
        <v>41</v>
      </c>
      <c r="L66" s="4">
        <v>24</v>
      </c>
    </row>
    <row r="67" spans="1:12" x14ac:dyDescent="0.4">
      <c r="C67" s="4">
        <v>2</v>
      </c>
      <c r="D67" s="4">
        <v>35.9</v>
      </c>
      <c r="H67" s="31">
        <v>164.7123453448792</v>
      </c>
      <c r="I67" s="4" t="s">
        <v>21</v>
      </c>
      <c r="K67" s="4">
        <v>38</v>
      </c>
      <c r="L67" s="4">
        <v>21</v>
      </c>
    </row>
    <row r="68" spans="1:12" x14ac:dyDescent="0.4">
      <c r="C68" s="4">
        <v>2</v>
      </c>
      <c r="D68" s="4">
        <v>36.4</v>
      </c>
      <c r="H68" s="31">
        <v>164.74358351695591</v>
      </c>
      <c r="I68" s="4" t="s">
        <v>21</v>
      </c>
      <c r="K68" s="4">
        <v>35</v>
      </c>
      <c r="L68" s="4">
        <v>21</v>
      </c>
    </row>
    <row r="69" spans="1:12" x14ac:dyDescent="0.4">
      <c r="C69" s="4">
        <v>2</v>
      </c>
      <c r="D69" s="4">
        <v>29.8</v>
      </c>
      <c r="H69" s="31">
        <v>162.84559228984276</v>
      </c>
      <c r="I69" s="4" t="s">
        <v>21</v>
      </c>
      <c r="K69" s="4">
        <v>41</v>
      </c>
      <c r="L69" s="4">
        <v>21</v>
      </c>
    </row>
    <row r="70" spans="1:12" x14ac:dyDescent="0.4">
      <c r="C70" s="4">
        <v>2</v>
      </c>
      <c r="D70" s="4">
        <v>26.9</v>
      </c>
      <c r="H70" s="31">
        <v>162.96500784443495</v>
      </c>
      <c r="I70" s="4" t="s">
        <v>21</v>
      </c>
      <c r="K70" s="4">
        <v>35</v>
      </c>
      <c r="L70" s="4">
        <v>23</v>
      </c>
    </row>
    <row r="71" spans="1:12" x14ac:dyDescent="0.4">
      <c r="A71"/>
      <c r="C71" s="4">
        <v>2</v>
      </c>
      <c r="D71" s="4">
        <v>33.5</v>
      </c>
      <c r="H71" s="31">
        <v>166.58351326379261</v>
      </c>
      <c r="I71" s="4" t="s">
        <v>21</v>
      </c>
      <c r="K71" s="4">
        <v>42</v>
      </c>
      <c r="L71" s="4">
        <v>23</v>
      </c>
    </row>
    <row r="72" spans="1:12" x14ac:dyDescent="0.4">
      <c r="C72" s="4">
        <v>2</v>
      </c>
      <c r="D72" s="4">
        <v>31.8</v>
      </c>
      <c r="H72" s="31">
        <v>156.99391298399956</v>
      </c>
      <c r="I72" s="4" t="s">
        <v>21</v>
      </c>
      <c r="K72" s="4">
        <v>43</v>
      </c>
      <c r="L72" s="4">
        <v>28</v>
      </c>
    </row>
    <row r="73" spans="1:12" x14ac:dyDescent="0.4">
      <c r="C73" s="4">
        <v>2</v>
      </c>
      <c r="D73" s="4">
        <v>31.5</v>
      </c>
      <c r="H73" s="31">
        <v>153.51655085362358</v>
      </c>
      <c r="I73" s="4" t="s">
        <v>21</v>
      </c>
      <c r="K73" s="4">
        <v>45</v>
      </c>
      <c r="L73" s="4">
        <v>22</v>
      </c>
    </row>
    <row r="74" spans="1:12" x14ac:dyDescent="0.4">
      <c r="C74" s="4">
        <v>2</v>
      </c>
      <c r="D74" s="4">
        <v>31.9</v>
      </c>
      <c r="H74" s="31">
        <v>165.1297566065922</v>
      </c>
      <c r="I74" s="4" t="s">
        <v>21</v>
      </c>
      <c r="K74" s="4">
        <v>34</v>
      </c>
      <c r="L74" s="4">
        <v>26</v>
      </c>
    </row>
    <row r="75" spans="1:12" x14ac:dyDescent="0.4">
      <c r="C75" s="4">
        <v>2</v>
      </c>
      <c r="D75" s="4">
        <v>38.700000000000003</v>
      </c>
      <c r="H75" s="31">
        <v>151.39507973799897</v>
      </c>
      <c r="I75" s="4" t="s">
        <v>21</v>
      </c>
      <c r="K75" s="4">
        <v>44</v>
      </c>
      <c r="L75" s="4">
        <v>20</v>
      </c>
    </row>
    <row r="76" spans="1:12" x14ac:dyDescent="0.4">
      <c r="C76" s="4">
        <v>2</v>
      </c>
      <c r="D76" s="4">
        <v>27.1</v>
      </c>
      <c r="H76" s="31">
        <v>165.49264656427218</v>
      </c>
      <c r="I76" s="4" t="s">
        <v>21</v>
      </c>
      <c r="K76" s="4">
        <v>48</v>
      </c>
      <c r="L76" s="4">
        <v>23</v>
      </c>
    </row>
    <row r="77" spans="1:12" x14ac:dyDescent="0.4">
      <c r="C77" s="4">
        <v>2</v>
      </c>
      <c r="D77" s="4">
        <v>44.3</v>
      </c>
      <c r="H77" s="31">
        <v>160.93877647299936</v>
      </c>
      <c r="I77" s="4" t="s">
        <v>21</v>
      </c>
      <c r="K77" s="4">
        <v>39</v>
      </c>
      <c r="L77" s="4">
        <v>20</v>
      </c>
    </row>
    <row r="78" spans="1:12" x14ac:dyDescent="0.4">
      <c r="C78" s="4">
        <v>2</v>
      </c>
      <c r="D78" s="4">
        <v>34.1</v>
      </c>
      <c r="H78" s="31">
        <v>161.97486006078529</v>
      </c>
      <c r="I78" s="4" t="s">
        <v>21</v>
      </c>
      <c r="K78" s="4">
        <v>29</v>
      </c>
      <c r="L78" s="4">
        <v>24</v>
      </c>
    </row>
    <row r="79" spans="1:12" x14ac:dyDescent="0.4">
      <c r="C79" s="4">
        <v>2</v>
      </c>
      <c r="D79" s="4">
        <v>28.7</v>
      </c>
      <c r="H79" s="31">
        <v>163.25182166107012</v>
      </c>
      <c r="I79" s="4" t="s">
        <v>21</v>
      </c>
      <c r="K79" s="4">
        <v>41</v>
      </c>
      <c r="L79" s="4">
        <v>23</v>
      </c>
    </row>
    <row r="80" spans="1:12" x14ac:dyDescent="0.4">
      <c r="C80" s="4">
        <v>2</v>
      </c>
      <c r="D80" s="4">
        <v>27.8</v>
      </c>
      <c r="H80" s="31">
        <v>162.84234420400355</v>
      </c>
      <c r="I80" s="4" t="s">
        <v>21</v>
      </c>
      <c r="K80" s="4">
        <v>37</v>
      </c>
      <c r="L80" s="4">
        <v>17</v>
      </c>
    </row>
    <row r="81" spans="3:12" x14ac:dyDescent="0.4">
      <c r="C81" s="4">
        <v>2</v>
      </c>
      <c r="D81" s="4">
        <v>31.3</v>
      </c>
      <c r="H81" s="31">
        <v>166.40089735911948</v>
      </c>
      <c r="I81" s="4" t="s">
        <v>21</v>
      </c>
      <c r="K81" s="4">
        <v>45</v>
      </c>
      <c r="L81" s="4">
        <v>20</v>
      </c>
    </row>
    <row r="82" spans="3:12" x14ac:dyDescent="0.4">
      <c r="C82" s="4">
        <v>2</v>
      </c>
      <c r="D82" s="4">
        <v>28.8</v>
      </c>
    </row>
    <row r="83" spans="3:12" x14ac:dyDescent="0.4">
      <c r="C83" s="4">
        <v>2</v>
      </c>
      <c r="D83" s="4">
        <v>41.3</v>
      </c>
    </row>
    <row r="84" spans="3:12" x14ac:dyDescent="0.4">
      <c r="C84" s="4">
        <v>2</v>
      </c>
      <c r="D84" s="4">
        <v>29.3</v>
      </c>
    </row>
    <row r="85" spans="3:12" x14ac:dyDescent="0.4">
      <c r="C85" s="4">
        <v>2</v>
      </c>
      <c r="D85" s="4">
        <v>32.1</v>
      </c>
    </row>
    <row r="86" spans="3:12" x14ac:dyDescent="0.4">
      <c r="C86" s="4">
        <v>2</v>
      </c>
      <c r="D86" s="4">
        <v>30.1</v>
      </c>
    </row>
    <row r="87" spans="3:12" x14ac:dyDescent="0.4">
      <c r="C87" s="4">
        <v>2</v>
      </c>
      <c r="D87" s="4">
        <v>34.5</v>
      </c>
    </row>
    <row r="88" spans="3:12" x14ac:dyDescent="0.4">
      <c r="C88" s="4">
        <v>2</v>
      </c>
      <c r="D88" s="4">
        <v>26.7</v>
      </c>
    </row>
    <row r="89" spans="3:12" x14ac:dyDescent="0.4">
      <c r="C89" s="4">
        <v>2</v>
      </c>
      <c r="D89" s="4">
        <v>27.1</v>
      </c>
    </row>
    <row r="90" spans="3:12" x14ac:dyDescent="0.4">
      <c r="C90" s="4">
        <v>2</v>
      </c>
      <c r="D90" s="4">
        <v>40.5</v>
      </c>
    </row>
    <row r="91" spans="3:12" x14ac:dyDescent="0.4">
      <c r="C91" s="4">
        <v>2</v>
      </c>
      <c r="D91" s="4">
        <v>25.8</v>
      </c>
    </row>
    <row r="92" spans="3:12" x14ac:dyDescent="0.4">
      <c r="C92" s="4">
        <v>2</v>
      </c>
      <c r="D92" s="4">
        <v>28.9</v>
      </c>
    </row>
    <row r="93" spans="3:12" x14ac:dyDescent="0.4">
      <c r="C93" s="4">
        <v>2</v>
      </c>
      <c r="D93" s="4">
        <v>34</v>
      </c>
    </row>
    <row r="94" spans="3:12" x14ac:dyDescent="0.4">
      <c r="C94" s="4">
        <v>2</v>
      </c>
      <c r="D94" s="4">
        <v>37.6</v>
      </c>
    </row>
    <row r="95" spans="3:12" x14ac:dyDescent="0.4">
      <c r="C95" s="4">
        <v>2</v>
      </c>
      <c r="D95" s="4">
        <v>28.5</v>
      </c>
    </row>
    <row r="96" spans="3:12" x14ac:dyDescent="0.4">
      <c r="C96" s="4">
        <v>2</v>
      </c>
      <c r="D96" s="4">
        <v>32.9</v>
      </c>
    </row>
    <row r="97" spans="3:4" x14ac:dyDescent="0.4">
      <c r="C97" s="4">
        <v>2</v>
      </c>
      <c r="D97" s="4">
        <v>23.1</v>
      </c>
    </row>
    <row r="98" spans="3:4" x14ac:dyDescent="0.4">
      <c r="C98" s="4">
        <v>2</v>
      </c>
      <c r="D98" s="4">
        <v>30.9</v>
      </c>
    </row>
    <row r="99" spans="3:4" x14ac:dyDescent="0.4">
      <c r="C99" s="4">
        <v>2</v>
      </c>
      <c r="D99" s="4">
        <v>29.2</v>
      </c>
    </row>
    <row r="100" spans="3:4" x14ac:dyDescent="0.4">
      <c r="C100" s="4">
        <v>2</v>
      </c>
      <c r="D100" s="4">
        <v>33.1</v>
      </c>
    </row>
    <row r="101" spans="3:4" x14ac:dyDescent="0.4">
      <c r="C101" s="4">
        <v>2</v>
      </c>
      <c r="D101" s="4">
        <v>34.700000000000003</v>
      </c>
    </row>
    <row r="102" spans="3:4" x14ac:dyDescent="0.4">
      <c r="C102" s="4">
        <v>2</v>
      </c>
      <c r="D102" s="4">
        <v>34.799999999999997</v>
      </c>
    </row>
    <row r="103" spans="3:4" x14ac:dyDescent="0.4">
      <c r="C103" s="4">
        <v>2</v>
      </c>
      <c r="D103" s="4">
        <v>33.200000000000003</v>
      </c>
    </row>
    <row r="104" spans="3:4" x14ac:dyDescent="0.4">
      <c r="C104" s="4">
        <v>2</v>
      </c>
      <c r="D104" s="4">
        <v>32.299999999999997</v>
      </c>
    </row>
    <row r="105" spans="3:4" x14ac:dyDescent="0.4">
      <c r="C105" s="4">
        <v>2</v>
      </c>
      <c r="D105" s="4">
        <v>33.299999999999997</v>
      </c>
    </row>
    <row r="106" spans="3:4" x14ac:dyDescent="0.4">
      <c r="C106" s="4">
        <v>2</v>
      </c>
      <c r="D106" s="4">
        <v>36.1</v>
      </c>
    </row>
    <row r="107" spans="3:4" x14ac:dyDescent="0.4">
      <c r="C107" s="4">
        <v>2</v>
      </c>
      <c r="D107" s="4">
        <v>32.799999999999997</v>
      </c>
    </row>
    <row r="108" spans="3:4" x14ac:dyDescent="0.4">
      <c r="C108" s="4">
        <v>2</v>
      </c>
      <c r="D108" s="4">
        <v>29.5</v>
      </c>
    </row>
    <row r="109" spans="3:4" x14ac:dyDescent="0.4">
      <c r="C109" s="4">
        <v>2</v>
      </c>
      <c r="D109" s="4">
        <v>37.299999999999997</v>
      </c>
    </row>
    <row r="110" spans="3:4" x14ac:dyDescent="0.4">
      <c r="C110" s="4">
        <v>2</v>
      </c>
      <c r="D110" s="4">
        <v>30</v>
      </c>
    </row>
    <row r="111" spans="3:4" x14ac:dyDescent="0.4">
      <c r="C111" s="4">
        <v>2</v>
      </c>
      <c r="D111" s="4">
        <v>43.8</v>
      </c>
    </row>
    <row r="112" spans="3:4" x14ac:dyDescent="0.4">
      <c r="C112" s="4">
        <v>2</v>
      </c>
      <c r="D112" s="4">
        <v>39.4</v>
      </c>
    </row>
    <row r="113" spans="3:4" x14ac:dyDescent="0.4">
      <c r="C113" s="4">
        <v>2</v>
      </c>
      <c r="D113" s="4">
        <v>26.9</v>
      </c>
    </row>
    <row r="114" spans="3:4" x14ac:dyDescent="0.4">
      <c r="C114" s="4">
        <v>2</v>
      </c>
      <c r="D114" s="4">
        <v>33.1</v>
      </c>
    </row>
    <row r="115" spans="3:4" x14ac:dyDescent="0.4">
      <c r="C115" s="4">
        <v>2</v>
      </c>
      <c r="D115" s="4">
        <v>38.700000000000003</v>
      </c>
    </row>
    <row r="116" spans="3:4" x14ac:dyDescent="0.4">
      <c r="C116" s="4">
        <v>2</v>
      </c>
      <c r="D116" s="4">
        <v>24</v>
      </c>
    </row>
    <row r="117" spans="3:4" x14ac:dyDescent="0.4">
      <c r="C117" s="4">
        <v>2</v>
      </c>
      <c r="D117" s="4">
        <v>42</v>
      </c>
    </row>
    <row r="118" spans="3:4" x14ac:dyDescent="0.4">
      <c r="C118" s="4">
        <v>2</v>
      </c>
      <c r="D118" s="4">
        <v>32.9</v>
      </c>
    </row>
    <row r="119" spans="3:4" x14ac:dyDescent="0.4">
      <c r="C119" s="4">
        <v>2</v>
      </c>
      <c r="D119" s="4">
        <v>25.9</v>
      </c>
    </row>
    <row r="120" spans="3:4" x14ac:dyDescent="0.4">
      <c r="C120" s="4">
        <v>2</v>
      </c>
      <c r="D120" s="4">
        <v>31.8</v>
      </c>
    </row>
    <row r="121" spans="3:4" x14ac:dyDescent="0.4">
      <c r="C121" s="4">
        <v>2</v>
      </c>
      <c r="D121" s="4">
        <v>41</v>
      </c>
    </row>
  </sheetData>
  <mergeCells count="6">
    <mergeCell ref="BL1:BM1"/>
    <mergeCell ref="BN1:BO1"/>
    <mergeCell ref="AW2:AW5"/>
    <mergeCell ref="AX2:AX3"/>
    <mergeCell ref="AX4:AX5"/>
    <mergeCell ref="BB2:BB5"/>
  </mergeCells>
  <phoneticPr fontId="0" type="noConversion"/>
  <pageMargins left="0.75" right="0.75" top="1" bottom="1" header="0.5" footer="0.5"/>
  <pageSetup orientation="portrait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Dataxl1</vt:lpstr>
      <vt:lpstr>Dataxl1 (2)</vt:lpstr>
      <vt:lpstr>Dataxl1 (3)</vt:lpstr>
      <vt:lpstr>Sheet1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Hemant Urdhwareshe 27AABPU1469N1Z4</cp:lastModifiedBy>
  <dcterms:created xsi:type="dcterms:W3CDTF">2005-12-21T11:46:18Z</dcterms:created>
  <dcterms:modified xsi:type="dcterms:W3CDTF">2025-05-30T09:57:36Z</dcterms:modified>
</cp:coreProperties>
</file>